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orfolkcounty-my.sharepoint.com/personal/robin_evans_norfolk_gov_uk/Documents/Desktop/"/>
    </mc:Choice>
  </mc:AlternateContent>
  <xr:revisionPtr revIDLastSave="0" documentId="8_{29AD5ADE-1AA1-462D-92F5-A512F66A79F0}" xr6:coauthVersionLast="47" xr6:coauthVersionMax="47" xr10:uidLastSave="{00000000-0000-0000-0000-000000000000}"/>
  <bookViews>
    <workbookView xWindow="-28920" yWindow="-120" windowWidth="29040" windowHeight="15840" xr2:uid="{D06CFF55-3E2B-4E54-A305-E46E4A2A459A}"/>
  </bookViews>
  <sheets>
    <sheet name="February 2022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90" i="1" l="1"/>
  <c r="L90" i="1"/>
  <c r="H90" i="1"/>
  <c r="G90" i="1"/>
  <c r="F90" i="1"/>
  <c r="E89" i="1"/>
  <c r="D89" i="1" s="1"/>
  <c r="N88" i="1"/>
  <c r="E88" i="1"/>
  <c r="D88" i="1" s="1"/>
  <c r="J87" i="1"/>
  <c r="O87" i="1" s="1"/>
  <c r="D87" i="1"/>
  <c r="J86" i="1"/>
  <c r="O86" i="1" s="1"/>
  <c r="D86" i="1"/>
  <c r="J85" i="1"/>
  <c r="O85" i="1" s="1"/>
  <c r="D85" i="1"/>
  <c r="J84" i="1"/>
  <c r="O84" i="1" s="1"/>
  <c r="D84" i="1"/>
  <c r="J83" i="1"/>
  <c r="O83" i="1" s="1"/>
  <c r="D83" i="1"/>
  <c r="J82" i="1"/>
  <c r="O82" i="1" s="1"/>
  <c r="D82" i="1"/>
  <c r="O81" i="1"/>
  <c r="J81" i="1"/>
  <c r="D81" i="1"/>
  <c r="E80" i="1"/>
  <c r="J80" i="1" s="1"/>
  <c r="O80" i="1" s="1"/>
  <c r="J79" i="1"/>
  <c r="O79" i="1" s="1"/>
  <c r="D79" i="1"/>
  <c r="J78" i="1"/>
  <c r="O78" i="1" s="1"/>
  <c r="D78" i="1"/>
  <c r="N77" i="1"/>
  <c r="E77" i="1"/>
  <c r="D77" i="1" s="1"/>
  <c r="J76" i="1"/>
  <c r="O76" i="1" s="1"/>
  <c r="D76" i="1"/>
  <c r="J75" i="1"/>
  <c r="O75" i="1" s="1"/>
  <c r="D75" i="1"/>
  <c r="N74" i="1"/>
  <c r="K74" i="1"/>
  <c r="J74" i="1"/>
  <c r="D74" i="1"/>
  <c r="E73" i="1"/>
  <c r="D73" i="1" s="1"/>
  <c r="J72" i="1"/>
  <c r="O72" i="1" s="1"/>
  <c r="D72" i="1"/>
  <c r="J71" i="1"/>
  <c r="O71" i="1" s="1"/>
  <c r="D71" i="1"/>
  <c r="J70" i="1"/>
  <c r="O70" i="1" s="1"/>
  <c r="D70" i="1"/>
  <c r="J69" i="1"/>
  <c r="O69" i="1" s="1"/>
  <c r="D69" i="1"/>
  <c r="J68" i="1"/>
  <c r="O68" i="1" s="1"/>
  <c r="D68" i="1"/>
  <c r="J67" i="1"/>
  <c r="O67" i="1" s="1"/>
  <c r="D67" i="1"/>
  <c r="O66" i="1"/>
  <c r="J66" i="1"/>
  <c r="D66" i="1"/>
  <c r="J65" i="1"/>
  <c r="O65" i="1" s="1"/>
  <c r="D65" i="1"/>
  <c r="J64" i="1"/>
  <c r="O64" i="1" s="1"/>
  <c r="D64" i="1"/>
  <c r="E63" i="1"/>
  <c r="J63" i="1" s="1"/>
  <c r="O63" i="1" s="1"/>
  <c r="J62" i="1"/>
  <c r="O62" i="1" s="1"/>
  <c r="D62" i="1"/>
  <c r="O61" i="1"/>
  <c r="J61" i="1"/>
  <c r="D61" i="1"/>
  <c r="J60" i="1"/>
  <c r="O60" i="1" s="1"/>
  <c r="D60" i="1"/>
  <c r="J59" i="1"/>
  <c r="O59" i="1" s="1"/>
  <c r="D59" i="1"/>
  <c r="J58" i="1"/>
  <c r="O58" i="1" s="1"/>
  <c r="D58" i="1"/>
  <c r="J57" i="1"/>
  <c r="O57" i="1" s="1"/>
  <c r="D57" i="1"/>
  <c r="J56" i="1"/>
  <c r="O56" i="1" s="1"/>
  <c r="D56" i="1"/>
  <c r="J55" i="1"/>
  <c r="O55" i="1" s="1"/>
  <c r="D55" i="1"/>
  <c r="J54" i="1"/>
  <c r="O54" i="1" s="1"/>
  <c r="D54" i="1"/>
  <c r="O53" i="1"/>
  <c r="J53" i="1"/>
  <c r="D53" i="1"/>
  <c r="J52" i="1"/>
  <c r="O52" i="1" s="1"/>
  <c r="D52" i="1"/>
  <c r="E51" i="1"/>
  <c r="D51" i="1" s="1"/>
  <c r="J50" i="1"/>
  <c r="O50" i="1" s="1"/>
  <c r="D50" i="1"/>
  <c r="E49" i="1"/>
  <c r="J49" i="1" s="1"/>
  <c r="O49" i="1" s="1"/>
  <c r="E48" i="1"/>
  <c r="J48" i="1" s="1"/>
  <c r="O48" i="1" s="1"/>
  <c r="D48" i="1"/>
  <c r="E47" i="1"/>
  <c r="J47" i="1" s="1"/>
  <c r="O47" i="1" s="1"/>
  <c r="E46" i="1"/>
  <c r="J46" i="1" s="1"/>
  <c r="O46" i="1" s="1"/>
  <c r="K45" i="1"/>
  <c r="K90" i="1" s="1"/>
  <c r="E45" i="1"/>
  <c r="D45" i="1" s="1"/>
  <c r="J44" i="1"/>
  <c r="O44" i="1" s="1"/>
  <c r="D44" i="1"/>
  <c r="J43" i="1"/>
  <c r="O43" i="1" s="1"/>
  <c r="D43" i="1"/>
  <c r="J42" i="1"/>
  <c r="I42" i="1"/>
  <c r="D42" i="1"/>
  <c r="J41" i="1"/>
  <c r="O41" i="1" s="1"/>
  <c r="D41" i="1"/>
  <c r="J40" i="1"/>
  <c r="O40" i="1" s="1"/>
  <c r="D40" i="1"/>
  <c r="O39" i="1"/>
  <c r="J39" i="1"/>
  <c r="D39" i="1"/>
  <c r="J38" i="1"/>
  <c r="O38" i="1" s="1"/>
  <c r="I38" i="1"/>
  <c r="D38" i="1"/>
  <c r="J37" i="1"/>
  <c r="O37" i="1" s="1"/>
  <c r="D37" i="1"/>
  <c r="E36" i="1"/>
  <c r="D36" i="1" s="1"/>
  <c r="J35" i="1"/>
  <c r="O35" i="1" s="1"/>
  <c r="D35" i="1"/>
  <c r="J34" i="1"/>
  <c r="O34" i="1" s="1"/>
  <c r="D34" i="1"/>
  <c r="J33" i="1"/>
  <c r="O33" i="1" s="1"/>
  <c r="D33" i="1"/>
  <c r="J32" i="1"/>
  <c r="O32" i="1" s="1"/>
  <c r="D32" i="1"/>
  <c r="E31" i="1"/>
  <c r="J31" i="1" s="1"/>
  <c r="O31" i="1" s="1"/>
  <c r="D31" i="1"/>
  <c r="O30" i="1"/>
  <c r="J30" i="1"/>
  <c r="D30" i="1"/>
  <c r="E29" i="1"/>
  <c r="D29" i="1" s="1"/>
  <c r="E28" i="1"/>
  <c r="D28" i="1" s="1"/>
  <c r="J27" i="1"/>
  <c r="O27" i="1" s="1"/>
  <c r="D27" i="1"/>
  <c r="J26" i="1"/>
  <c r="O26" i="1" s="1"/>
  <c r="D26" i="1"/>
  <c r="N25" i="1"/>
  <c r="E25" i="1"/>
  <c r="D25" i="1" s="1"/>
  <c r="J24" i="1"/>
  <c r="I24" i="1"/>
  <c r="O24" i="1" s="1"/>
  <c r="D24" i="1"/>
  <c r="J23" i="1"/>
  <c r="O23" i="1" s="1"/>
  <c r="D23" i="1"/>
  <c r="J22" i="1"/>
  <c r="O22" i="1" s="1"/>
  <c r="D22" i="1"/>
  <c r="J21" i="1"/>
  <c r="O21" i="1" s="1"/>
  <c r="D21" i="1"/>
  <c r="J20" i="1"/>
  <c r="O20" i="1" s="1"/>
  <c r="D20" i="1"/>
  <c r="N19" i="1"/>
  <c r="E19" i="1"/>
  <c r="D19" i="1" s="1"/>
  <c r="J18" i="1"/>
  <c r="O18" i="1" s="1"/>
  <c r="D18" i="1"/>
  <c r="J17" i="1"/>
  <c r="O17" i="1" s="1"/>
  <c r="D17" i="1"/>
  <c r="J16" i="1"/>
  <c r="O16" i="1" s="1"/>
  <c r="D16" i="1"/>
  <c r="J15" i="1"/>
  <c r="O15" i="1" s="1"/>
  <c r="D15" i="1"/>
  <c r="J14" i="1"/>
  <c r="O14" i="1" s="1"/>
  <c r="D14" i="1"/>
  <c r="J13" i="1"/>
  <c r="O13" i="1" s="1"/>
  <c r="D13" i="1"/>
  <c r="J12" i="1"/>
  <c r="O12" i="1" s="1"/>
  <c r="D12" i="1"/>
  <c r="E11" i="1"/>
  <c r="D11" i="1" s="1"/>
  <c r="O10" i="1"/>
  <c r="J10" i="1"/>
  <c r="D10" i="1"/>
  <c r="E9" i="1"/>
  <c r="D9" i="1" s="1"/>
  <c r="J8" i="1"/>
  <c r="O8" i="1" s="1"/>
  <c r="D8" i="1"/>
  <c r="N7" i="1"/>
  <c r="N90" i="1" s="1"/>
  <c r="E7" i="1"/>
  <c r="D7" i="1" s="1"/>
  <c r="J6" i="1"/>
  <c r="O6" i="1" s="1"/>
  <c r="D6" i="1"/>
  <c r="J5" i="1"/>
  <c r="O5" i="1" s="1"/>
  <c r="D5" i="1"/>
  <c r="E4" i="1"/>
  <c r="D4" i="1" s="1"/>
  <c r="J9" i="1" l="1"/>
  <c r="O9" i="1" s="1"/>
  <c r="O42" i="1"/>
  <c r="D46" i="1"/>
  <c r="D63" i="1"/>
  <c r="D80" i="1"/>
  <c r="J11" i="1"/>
  <c r="O11" i="1" s="1"/>
  <c r="J19" i="1"/>
  <c r="O19" i="1" s="1"/>
  <c r="J29" i="1"/>
  <c r="O29" i="1" s="1"/>
  <c r="J36" i="1"/>
  <c r="O36" i="1" s="1"/>
  <c r="O74" i="1"/>
  <c r="J77" i="1"/>
  <c r="O77" i="1" s="1"/>
  <c r="E90" i="1"/>
  <c r="J4" i="1"/>
  <c r="O4" i="1" s="1"/>
  <c r="J7" i="1"/>
  <c r="O7" i="1" s="1"/>
  <c r="J28" i="1"/>
  <c r="O28" i="1" s="1"/>
  <c r="D47" i="1"/>
  <c r="D90" i="1" s="1"/>
  <c r="D49" i="1"/>
  <c r="J88" i="1"/>
  <c r="O88" i="1" s="1"/>
  <c r="J25" i="1"/>
  <c r="O25" i="1" s="1"/>
  <c r="J45" i="1"/>
  <c r="O45" i="1" s="1"/>
  <c r="J51" i="1"/>
  <c r="O51" i="1" s="1"/>
  <c r="J73" i="1"/>
  <c r="O73" i="1" s="1"/>
  <c r="J89" i="1"/>
  <c r="O89" i="1" s="1"/>
  <c r="I90" i="1"/>
  <c r="O90" i="1" l="1"/>
  <c r="J90" i="1"/>
</calcChain>
</file>

<file path=xl/sharedStrings.xml><?xml version="1.0" encoding="utf-8"?>
<sst xmlns="http://schemas.openxmlformats.org/spreadsheetml/2006/main" count="103" uniqueCount="103">
  <si>
    <t>Members Allowances</t>
  </si>
  <si>
    <t>Allowances for period 1-28 February 2022</t>
  </si>
  <si>
    <t>Member</t>
  </si>
  <si>
    <t>Travel 
Start
Date</t>
  </si>
  <si>
    <t>Travel
End
Date</t>
  </si>
  <si>
    <t>Running
Total 
Miles</t>
  </si>
  <si>
    <t>Miles
 45p</t>
  </si>
  <si>
    <t>Miles
25p</t>
  </si>
  <si>
    <t>Pass
Miles
0.05p</t>
  </si>
  <si>
    <t>Basic
Allowance</t>
  </si>
  <si>
    <t>SRA</t>
  </si>
  <si>
    <t>Travel £ 
(mileage)</t>
  </si>
  <si>
    <t>Travel £
fares+parking</t>
  </si>
  <si>
    <t>Subsistence</t>
  </si>
  <si>
    <t>Carers
£9.85 per hr
max</t>
  </si>
  <si>
    <t>Broadband
50% max
£13.00 per mnth</t>
  </si>
  <si>
    <t>Totals</t>
  </si>
  <si>
    <t>Adams Timothy</t>
  </si>
  <si>
    <t>Adams Tony</t>
  </si>
  <si>
    <t>Annison Carl Adrian</t>
  </si>
  <si>
    <t>Aquarone Steffan Luke</t>
  </si>
  <si>
    <t>Askew Stephen</t>
  </si>
  <si>
    <t>Bambridge Lesley</t>
  </si>
  <si>
    <t>Bensly James William</t>
  </si>
  <si>
    <t>Bills-Everett David</t>
  </si>
  <si>
    <t>Birmingham Alison Barbara</t>
  </si>
  <si>
    <t>Blundell Sharon Louise</t>
  </si>
  <si>
    <t>Borrett Bill</t>
  </si>
  <si>
    <t>Bowes Claire</t>
  </si>
  <si>
    <t>Brociek-Coulton, Ms. Julie Dawn</t>
  </si>
  <si>
    <t>Carpenter Graham</t>
  </si>
  <si>
    <t>Carpenter Penny Jane</t>
  </si>
  <si>
    <t>Chenery Of Horsbrugh Michael</t>
  </si>
  <si>
    <t>Clancy Stuart Michael</t>
  </si>
  <si>
    <t>Colman Ed Craig</t>
  </si>
  <si>
    <t>Colwell Robert</t>
  </si>
  <si>
    <t>Connolly Edward</t>
  </si>
  <si>
    <t>Corlett Emma Clare</t>
  </si>
  <si>
    <t>Dalby Michael Jonathan</t>
  </si>
  <si>
    <t>Dark Stuart Graham</t>
  </si>
  <si>
    <t>Daubney Nick</t>
  </si>
  <si>
    <t>Dawson Chris</t>
  </si>
  <si>
    <t>Dewsbury Margaret</t>
  </si>
  <si>
    <t>Dixon Nigel David</t>
  </si>
  <si>
    <t>Duffin Barry Christopher</t>
  </si>
  <si>
    <t>Duigan Phillip James</t>
  </si>
  <si>
    <t>Eagle Fabian Royston</t>
  </si>
  <si>
    <t>Elmer Daniel Edward</t>
  </si>
  <si>
    <t>Fisher John Frederick</t>
  </si>
  <si>
    <t>Fitzpatrick Tom</t>
  </si>
  <si>
    <t>Grant, Andy</t>
  </si>
  <si>
    <t>Gurney Shelagh Cassandra</t>
  </si>
  <si>
    <t>Hempsall Lana Helena</t>
  </si>
  <si>
    <t>Hill Peter</t>
  </si>
  <si>
    <t>James Jane Lillian</t>
  </si>
  <si>
    <t>Jamieson Andrew David</t>
  </si>
  <si>
    <t>Jermy Terry</t>
  </si>
  <si>
    <t>Jones Brenda Lesley</t>
  </si>
  <si>
    <t>Kemp Alexandra</t>
  </si>
  <si>
    <t>Kiddie Keith Walter</t>
  </si>
  <si>
    <t>Kiddle-Morris Mark</t>
  </si>
  <si>
    <t>Kirk Julian David</t>
  </si>
  <si>
    <t>Long Brian</t>
  </si>
  <si>
    <t>Mackie Ian James</t>
  </si>
  <si>
    <t>Mason Billiig Kay Frances</t>
  </si>
  <si>
    <t>Maxfield, Edward</t>
  </si>
  <si>
    <t>Middleton Graham Robin</t>
  </si>
  <si>
    <t>Moriarty Jim</t>
  </si>
  <si>
    <t>Morphew Steve</t>
  </si>
  <si>
    <t>Neale Paul Vincent</t>
  </si>
  <si>
    <t>Oliver David Rhodri Rupert</t>
  </si>
  <si>
    <t>Oliver Judy Britannia Caroline</t>
  </si>
  <si>
    <t>Osborn Jamie</t>
  </si>
  <si>
    <t>Peck Greg</t>
  </si>
  <si>
    <t>Pellatt Kevin</t>
  </si>
  <si>
    <t>Penfold Saul Michael</t>
  </si>
  <si>
    <t>Plant Graham Robert</t>
  </si>
  <si>
    <t>Price Ben</t>
  </si>
  <si>
    <t>Price Richard Carey</t>
  </si>
  <si>
    <t>Proctor Andrew James</t>
  </si>
  <si>
    <t>Reilly Matthew James</t>
  </si>
  <si>
    <t>Richmond William</t>
  </si>
  <si>
    <t>Riley Steve</t>
  </si>
  <si>
    <t>Roper Daniel</t>
  </si>
  <si>
    <t>Rumsby Chrissie</t>
  </si>
  <si>
    <t>Sands Mike</t>
  </si>
  <si>
    <t>Savage Robert James</t>
  </si>
  <si>
    <t>Shires Lucy Doreen Emma</t>
  </si>
  <si>
    <t>Smith Carl</t>
  </si>
  <si>
    <t>Smith-Clare Mike</t>
  </si>
  <si>
    <t>Stone Barry</t>
  </si>
  <si>
    <t>Storey Martin</t>
  </si>
  <si>
    <t>Thomas Alison Mary</t>
  </si>
  <si>
    <t>Thomson Victor James</t>
  </si>
  <si>
    <t>Vardy Eric</t>
  </si>
  <si>
    <t>Vincent Karen Amanda</t>
  </si>
  <si>
    <t>Walker Colleen</t>
  </si>
  <si>
    <t>Ward John Martyn</t>
  </si>
  <si>
    <t>Watkins Brian</t>
  </si>
  <si>
    <t>Webb Maxine</t>
  </si>
  <si>
    <t>White Tony</t>
  </si>
  <si>
    <t>Whymark Francis</t>
  </si>
  <si>
    <t>Wilby Martin James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</si>
</sst>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1" xfId="0" applyFont="1" applyBorder="1" applyAlignment="1">
      <alignment wrapText="1"/>
    </xf>
    <xf numFmtId="0" fontId="3" fillId="0" borderId="2" xfId="0" applyFont="1" applyBorder="1"/>
    <xf numFmtId="0" fontId="4" fillId="0" borderId="2" xfId="0" applyFont="1" applyBorder="1"/>
    <xf numFmtId="0" fontId="2" fillId="0" borderId="2" xfId="0" applyFont="1" applyBorder="1"/>
    <xf numFmtId="43" fontId="2" fillId="0" borderId="2" xfId="1" applyFont="1" applyFill="1" applyBorder="1"/>
    <xf numFmtId="0" fontId="2" fillId="0" borderId="3" xfId="0" applyFont="1" applyFill="1" applyBorder="1"/>
    <xf numFmtId="0" fontId="2" fillId="0" borderId="2" xfId="0" applyFont="1" applyFill="1" applyBorder="1"/>
    <xf numFmtId="14" fontId="2" fillId="0" borderId="2" xfId="0" applyNumberFormat="1" applyFont="1" applyFill="1" applyBorder="1"/>
    <xf numFmtId="41" fontId="2" fillId="0" borderId="2" xfId="1" applyNumberFormat="1" applyFont="1" applyFill="1" applyBorder="1"/>
    <xf numFmtId="0" fontId="2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4" fontId="2" fillId="0" borderId="2" xfId="0" applyNumberFormat="1" applyFont="1" applyFill="1" applyBorder="1"/>
    <xf numFmtId="2" fontId="2" fillId="0" borderId="2" xfId="0" applyNumberFormat="1" applyFont="1" applyFill="1" applyBorder="1"/>
    <xf numFmtId="14" fontId="2" fillId="0" borderId="5" xfId="0" applyNumberFormat="1" applyFont="1" applyFill="1" applyBorder="1"/>
    <xf numFmtId="0" fontId="2" fillId="0" borderId="5" xfId="0" applyFont="1" applyFill="1" applyBorder="1"/>
    <xf numFmtId="0" fontId="2" fillId="0" borderId="6" xfId="0" applyFont="1" applyFill="1" applyBorder="1"/>
    <xf numFmtId="0" fontId="2" fillId="0" borderId="1" xfId="0" applyFont="1" applyFill="1" applyBorder="1"/>
    <xf numFmtId="43" fontId="2" fillId="0" borderId="4" xfId="1" applyFont="1" applyFill="1" applyBorder="1"/>
    <xf numFmtId="0" fontId="2" fillId="0" borderId="7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2" fillId="0" borderId="8" xfId="0" applyFont="1" applyFill="1" applyBorder="1" applyAlignment="1">
      <alignment wrapText="1"/>
    </xf>
    <xf numFmtId="4" fontId="2" fillId="0" borderId="3" xfId="0" applyNumberFormat="1" applyFont="1" applyFill="1" applyBorder="1"/>
    <xf numFmtId="2" fontId="2" fillId="0" borderId="3" xfId="0" applyNumberFormat="1" applyFont="1" applyFill="1" applyBorder="1"/>
    <xf numFmtId="4" fontId="2" fillId="0" borderId="9" xfId="0" applyNumberFormat="1" applyFont="1" applyFill="1" applyBorder="1"/>
  </cellXfs>
  <cellStyles count="2">
    <cellStyle name="Comma" xfId="1" builtinId="3"/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ANKING\MEMBERS%20&amp;%20CHIEF%20OFFICERS\Members%20Allowances%20&amp;%20Expenses\Monthly%20Payments%20Spreadsheets\2021-2022\April%202021-March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il 21"/>
      <sheetName val="May 21"/>
      <sheetName val="June 21"/>
      <sheetName val="July 21"/>
      <sheetName val="Aug 21"/>
      <sheetName val="September 21"/>
      <sheetName val="October 21"/>
      <sheetName val="November 21"/>
      <sheetName val="December 21"/>
      <sheetName val="January 22"/>
      <sheetName val="February 22"/>
      <sheetName val="March 22"/>
      <sheetName val="Expenses Cumulative 2021-2022"/>
      <sheetName val="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F4">
            <v>904</v>
          </cell>
        </row>
        <row r="5">
          <cell r="F5">
            <v>0</v>
          </cell>
        </row>
        <row r="6">
          <cell r="F6">
            <v>321</v>
          </cell>
        </row>
        <row r="7">
          <cell r="F7">
            <v>513</v>
          </cell>
        </row>
        <row r="8">
          <cell r="F8">
            <v>0</v>
          </cell>
        </row>
        <row r="9">
          <cell r="F9">
            <v>645</v>
          </cell>
        </row>
        <row r="10">
          <cell r="F10">
            <v>0</v>
          </cell>
        </row>
        <row r="11">
          <cell r="F11">
            <v>200</v>
          </cell>
        </row>
        <row r="12">
          <cell r="F12">
            <v>0</v>
          </cell>
        </row>
        <row r="13">
          <cell r="F13">
            <v>44</v>
          </cell>
        </row>
        <row r="14">
          <cell r="F14">
            <v>1307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689</v>
          </cell>
        </row>
        <row r="18">
          <cell r="F18">
            <v>176</v>
          </cell>
        </row>
        <row r="19">
          <cell r="F19">
            <v>1547</v>
          </cell>
        </row>
        <row r="20">
          <cell r="F20">
            <v>0</v>
          </cell>
        </row>
        <row r="21">
          <cell r="F21">
            <v>768</v>
          </cell>
        </row>
        <row r="22">
          <cell r="F22">
            <v>0</v>
          </cell>
        </row>
        <row r="23">
          <cell r="F23">
            <v>156</v>
          </cell>
        </row>
        <row r="24">
          <cell r="F24">
            <v>0</v>
          </cell>
        </row>
        <row r="25">
          <cell r="F25">
            <v>541</v>
          </cell>
        </row>
        <row r="26">
          <cell r="F26">
            <v>0</v>
          </cell>
        </row>
        <row r="27">
          <cell r="F27">
            <v>744</v>
          </cell>
        </row>
        <row r="28">
          <cell r="F28">
            <v>1715</v>
          </cell>
        </row>
        <row r="29">
          <cell r="F29">
            <v>974</v>
          </cell>
        </row>
        <row r="30">
          <cell r="F30">
            <v>289</v>
          </cell>
        </row>
        <row r="31">
          <cell r="F31">
            <v>1520</v>
          </cell>
        </row>
        <row r="32">
          <cell r="F32">
            <v>0</v>
          </cell>
        </row>
        <row r="33">
          <cell r="F33">
            <v>341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1393</v>
          </cell>
        </row>
        <row r="37">
          <cell r="F37">
            <v>0</v>
          </cell>
        </row>
        <row r="38">
          <cell r="F38">
            <v>67</v>
          </cell>
        </row>
        <row r="39">
          <cell r="F39">
            <v>40</v>
          </cell>
        </row>
        <row r="40">
          <cell r="F40">
            <v>0</v>
          </cell>
        </row>
        <row r="41">
          <cell r="F41">
            <v>249</v>
          </cell>
        </row>
        <row r="42">
          <cell r="F42">
            <v>2392</v>
          </cell>
        </row>
        <row r="43">
          <cell r="F43">
            <v>534</v>
          </cell>
        </row>
        <row r="44">
          <cell r="F44">
            <v>0</v>
          </cell>
        </row>
        <row r="45">
          <cell r="F45">
            <v>264</v>
          </cell>
        </row>
        <row r="46">
          <cell r="F46">
            <v>273</v>
          </cell>
        </row>
        <row r="47">
          <cell r="F47">
            <v>1081</v>
          </cell>
        </row>
        <row r="48">
          <cell r="F48">
            <v>1083</v>
          </cell>
        </row>
        <row r="49">
          <cell r="F49">
            <v>1200</v>
          </cell>
        </row>
        <row r="50">
          <cell r="F50">
            <v>0</v>
          </cell>
        </row>
        <row r="51">
          <cell r="F51">
            <v>108</v>
          </cell>
        </row>
        <row r="52">
          <cell r="F52">
            <v>727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184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715</v>
          </cell>
        </row>
        <row r="63">
          <cell r="F63">
            <v>1006</v>
          </cell>
        </row>
        <row r="64">
          <cell r="F64">
            <v>0</v>
          </cell>
        </row>
        <row r="65">
          <cell r="F65">
            <v>1306</v>
          </cell>
        </row>
        <row r="66">
          <cell r="F66">
            <v>415</v>
          </cell>
        </row>
        <row r="67">
          <cell r="F67">
            <v>0</v>
          </cell>
        </row>
        <row r="68">
          <cell r="F68">
            <v>1006</v>
          </cell>
        </row>
        <row r="69">
          <cell r="F69">
            <v>0</v>
          </cell>
        </row>
        <row r="70">
          <cell r="F70">
            <v>284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447</v>
          </cell>
        </row>
        <row r="74">
          <cell r="F74">
            <v>0</v>
          </cell>
        </row>
        <row r="75">
          <cell r="F75">
            <v>272</v>
          </cell>
        </row>
        <row r="76">
          <cell r="F76">
            <v>0</v>
          </cell>
        </row>
        <row r="77">
          <cell r="F77">
            <v>1221</v>
          </cell>
        </row>
        <row r="78">
          <cell r="F78">
            <v>952</v>
          </cell>
        </row>
        <row r="79">
          <cell r="F79">
            <v>550</v>
          </cell>
        </row>
        <row r="80">
          <cell r="F80">
            <v>528</v>
          </cell>
        </row>
        <row r="81">
          <cell r="F81">
            <v>818</v>
          </cell>
        </row>
        <row r="82">
          <cell r="F82">
            <v>0</v>
          </cell>
        </row>
        <row r="83">
          <cell r="F83">
            <v>132</v>
          </cell>
        </row>
        <row r="84">
          <cell r="F84">
            <v>217</v>
          </cell>
        </row>
        <row r="85">
          <cell r="F85">
            <v>0</v>
          </cell>
        </row>
        <row r="86">
          <cell r="F86">
            <v>78</v>
          </cell>
        </row>
        <row r="87">
          <cell r="F87">
            <v>1456</v>
          </cell>
        </row>
        <row r="88">
          <cell r="F88">
            <v>390</v>
          </cell>
        </row>
        <row r="89">
          <cell r="F89">
            <v>1635</v>
          </cell>
        </row>
      </sheetData>
      <sheetData sheetId="10"/>
      <sheetData sheetId="11"/>
      <sheetData sheetId="12"/>
      <sheetData sheetId="1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AE4947B-D624-44AF-8BA2-5E62077419B9}" name="Table1" displayName="Table1" ref="A3:O90" totalsRowShown="0" headerRowDxfId="16" dataDxfId="14" headerRowBorderDxfId="15" tableBorderDxfId="13">
  <autoFilter ref="A3:O90" xr:uid="{BAE4947B-D624-44AF-8BA2-5E62077419B9}"/>
  <tableColumns count="15">
    <tableColumn id="1" xr3:uid="{B237C30C-5545-4ECC-A7F4-2DAAF1E3F5D9}" name="Member" dataDxfId="12"/>
    <tableColumn id="2" xr3:uid="{ED0B3FB4-D517-4DAF-9D1D-BD4C34B38A5F}" name="Travel _x000a_Start_x000a_Date"/>
    <tableColumn id="3" xr3:uid="{E97B2346-BEDF-41A3-B0EF-DF292FF6AE13}" name="Travel_x000a_End_x000a_Date"/>
    <tableColumn id="4" xr3:uid="{0AE6FD7A-E332-48BC-91B7-05A61C065C97}" name="Running_x000a_Total _x000a_Miles" dataDxfId="11" dataCellStyle="Comma"/>
    <tableColumn id="5" xr3:uid="{383BF3BE-313B-4B67-8889-5B01C6A98CC3}" name="Miles_x000a_ 45p" dataDxfId="10" dataCellStyle="Comma"/>
    <tableColumn id="6" xr3:uid="{0F0E6934-FAD5-404E-8CAF-7767C6A620F7}" name="Miles_x000a_25p" dataDxfId="9" dataCellStyle="Comma"/>
    <tableColumn id="7" xr3:uid="{B5615D5E-4E84-4EC0-96DF-FEBD4E271C2D}" name="Pass_x000a_Miles_x000a_0.05p" dataDxfId="8" dataCellStyle="Comma"/>
    <tableColumn id="8" xr3:uid="{A7757528-9015-4CA9-A871-0A2F19DD0000}" name="Basic_x000a_Allowance" dataDxfId="7"/>
    <tableColumn id="9" xr3:uid="{C3484C59-F81D-421E-92F8-0F6B1C0EB639}" name="SRA" dataDxfId="6"/>
    <tableColumn id="10" xr3:uid="{58F466D7-E7A2-4BD1-A5FB-4D3905336F71}" name="Travel £ _x000a_(mileage)" dataDxfId="5" dataCellStyle="Comma"/>
    <tableColumn id="11" xr3:uid="{B2CF4F29-53B2-475B-BA24-3D6D52CBE154}" name="Travel £_x000a_fares+parking" dataDxfId="4"/>
    <tableColumn id="12" xr3:uid="{9EBB4EEC-7497-47F5-8B1B-61F4AF8EEDB3}" name="Subsistence" dataDxfId="3"/>
    <tableColumn id="13" xr3:uid="{967EA517-ACE7-48D9-889A-8E25F240A040}" name="Carers_x000a_£9.85 per hr_x000a_max" dataDxfId="2"/>
    <tableColumn id="14" xr3:uid="{FC31BB4C-A647-48DC-AFE5-36AA8B790491}" name="Broadband_x000a_50% max_x000a_£13.00 per mnth" dataDxfId="1"/>
    <tableColumn id="15" xr3:uid="{E548B7A4-328D-413D-91B3-FD6BF5FF6297}" name="Totals" dataDxfId="0" dataCellStyle="Comma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9BDCD3-105C-43BF-90F2-F407E48C9DC0}">
  <dimension ref="A1:O90"/>
  <sheetViews>
    <sheetView tabSelected="1" workbookViewId="0">
      <selection activeCell="A2" sqref="A2"/>
    </sheetView>
  </sheetViews>
  <sheetFormatPr defaultRowHeight="15" x14ac:dyDescent="0.25"/>
  <cols>
    <col min="1" max="1" width="33.140625" bestFit="1" customWidth="1"/>
    <col min="2" max="3" width="11.85546875" bestFit="1" customWidth="1"/>
    <col min="4" max="4" width="10.5703125" bestFit="1" customWidth="1"/>
    <col min="5" max="5" width="9.42578125" bestFit="1" customWidth="1"/>
    <col min="6" max="7" width="8.85546875" bestFit="1" customWidth="1"/>
    <col min="8" max="8" width="13.7109375" customWidth="1"/>
    <col min="9" max="9" width="10.5703125" bestFit="1" customWidth="1"/>
    <col min="10" max="10" width="12.42578125" customWidth="1"/>
    <col min="11" max="11" width="17" customWidth="1"/>
    <col min="12" max="12" width="15.5703125" customWidth="1"/>
    <col min="13" max="13" width="8.85546875" bestFit="1" customWidth="1"/>
    <col min="14" max="14" width="13" customWidth="1"/>
    <col min="15" max="15" width="11.85546875" bestFit="1" customWidth="1"/>
  </cols>
  <sheetData>
    <row r="1" spans="1:15" ht="21.6" customHeight="1" x14ac:dyDescent="0.25">
      <c r="A1" s="1" t="s">
        <v>0</v>
      </c>
      <c r="B1" s="2"/>
      <c r="C1" s="2"/>
      <c r="D1" s="2"/>
      <c r="E1" s="2"/>
      <c r="F1" s="3"/>
      <c r="G1" s="3"/>
      <c r="H1" s="2"/>
      <c r="I1" s="2"/>
      <c r="J1" s="2"/>
      <c r="K1" s="2"/>
      <c r="L1" s="2"/>
      <c r="M1" s="2"/>
      <c r="N1" s="2"/>
      <c r="O1" s="4"/>
    </row>
    <row r="2" spans="1:15" ht="31.5" customHeight="1" x14ac:dyDescent="0.25">
      <c r="A2" s="1" t="s">
        <v>1</v>
      </c>
      <c r="B2" s="2"/>
      <c r="C2" s="2"/>
      <c r="D2" s="2"/>
      <c r="E2" s="2"/>
      <c r="F2" s="3"/>
      <c r="G2" s="2"/>
      <c r="H2" s="4"/>
      <c r="I2" s="2"/>
      <c r="J2" s="2"/>
      <c r="K2" s="2"/>
      <c r="L2" s="2"/>
      <c r="M2" s="2"/>
      <c r="N2" s="2"/>
      <c r="O2" s="4"/>
    </row>
    <row r="3" spans="1:15" ht="60.75" x14ac:dyDescent="0.25">
      <c r="A3" s="19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20" t="s">
        <v>15</v>
      </c>
      <c r="O3" s="21" t="s">
        <v>16</v>
      </c>
    </row>
    <row r="4" spans="1:15" ht="15.75" x14ac:dyDescent="0.25">
      <c r="A4" s="16" t="s">
        <v>17</v>
      </c>
      <c r="B4" s="8">
        <v>44580</v>
      </c>
      <c r="C4" s="8">
        <v>44588</v>
      </c>
      <c r="D4" s="9">
        <f>E4+F4+'[1]January 22'!F4</f>
        <v>1045</v>
      </c>
      <c r="E4" s="9">
        <f>60*2+6*2+9</f>
        <v>141</v>
      </c>
      <c r="F4" s="9"/>
      <c r="G4" s="9"/>
      <c r="H4" s="10">
        <v>935.38</v>
      </c>
      <c r="I4" s="5">
        <v>141.16999999999999</v>
      </c>
      <c r="J4" s="5">
        <f t="shared" ref="J4:J67" si="0">E4*0.45+F4*0.25+G4*0.05</f>
        <v>63.45</v>
      </c>
      <c r="K4" s="5">
        <v>2.9</v>
      </c>
      <c r="L4" s="5"/>
      <c r="M4" s="5"/>
      <c r="N4" s="5">
        <v>11</v>
      </c>
      <c r="O4" s="18">
        <f t="shared" ref="O4:O67" si="1">SUM(H4:N4)</f>
        <v>1153.9000000000001</v>
      </c>
    </row>
    <row r="5" spans="1:15" ht="15.75" x14ac:dyDescent="0.25">
      <c r="A5" s="17" t="s">
        <v>18</v>
      </c>
      <c r="B5" s="7"/>
      <c r="C5" s="7"/>
      <c r="D5" s="9">
        <f>E5+F5+'[1]January 22'!F5</f>
        <v>0</v>
      </c>
      <c r="E5" s="9"/>
      <c r="F5" s="9"/>
      <c r="G5" s="9"/>
      <c r="H5" s="11">
        <v>935.38</v>
      </c>
      <c r="I5" s="7"/>
      <c r="J5" s="5">
        <f t="shared" si="0"/>
        <v>0</v>
      </c>
      <c r="K5" s="5"/>
      <c r="L5" s="5"/>
      <c r="M5" s="5"/>
      <c r="N5" s="5"/>
      <c r="O5" s="18">
        <f t="shared" si="1"/>
        <v>935.38</v>
      </c>
    </row>
    <row r="6" spans="1:15" ht="15.75" x14ac:dyDescent="0.25">
      <c r="A6" s="17" t="s">
        <v>19</v>
      </c>
      <c r="B6" s="8">
        <v>44588</v>
      </c>
      <c r="C6" s="8">
        <v>44588</v>
      </c>
      <c r="D6" s="9">
        <f>E6+F6+'[1]January 22'!F6</f>
        <v>366</v>
      </c>
      <c r="E6" s="9">
        <v>45</v>
      </c>
      <c r="F6" s="9"/>
      <c r="G6" s="9">
        <v>45</v>
      </c>
      <c r="H6" s="11">
        <v>935.38</v>
      </c>
      <c r="I6" s="7"/>
      <c r="J6" s="5">
        <f t="shared" si="0"/>
        <v>22.5</v>
      </c>
      <c r="K6" s="5"/>
      <c r="L6" s="5"/>
      <c r="M6" s="5"/>
      <c r="N6" s="5"/>
      <c r="O6" s="18">
        <f t="shared" si="1"/>
        <v>957.88</v>
      </c>
    </row>
    <row r="7" spans="1:15" ht="15.75" x14ac:dyDescent="0.25">
      <c r="A7" s="17" t="s">
        <v>20</v>
      </c>
      <c r="B7" s="8">
        <v>44536</v>
      </c>
      <c r="C7" s="8">
        <v>44581</v>
      </c>
      <c r="D7" s="9">
        <f>E7+F7+'[1]January 22'!F7</f>
        <v>673</v>
      </c>
      <c r="E7" s="9">
        <f>17+31+23+18+36+35</f>
        <v>160</v>
      </c>
      <c r="F7" s="9"/>
      <c r="G7" s="9"/>
      <c r="H7" s="11">
        <v>935.38</v>
      </c>
      <c r="I7" s="7">
        <v>141.16999999999999</v>
      </c>
      <c r="J7" s="5">
        <f t="shared" si="0"/>
        <v>72</v>
      </c>
      <c r="K7" s="5"/>
      <c r="L7" s="5"/>
      <c r="M7" s="5"/>
      <c r="N7" s="5">
        <f>10*2</f>
        <v>20</v>
      </c>
      <c r="O7" s="18">
        <f t="shared" si="1"/>
        <v>1168.55</v>
      </c>
    </row>
    <row r="8" spans="1:15" ht="15.75" x14ac:dyDescent="0.25">
      <c r="A8" s="17" t="s">
        <v>21</v>
      </c>
      <c r="B8" s="7"/>
      <c r="C8" s="7"/>
      <c r="D8" s="9">
        <f>E8+F8+'[1]January 22'!F8</f>
        <v>0</v>
      </c>
      <c r="E8" s="9"/>
      <c r="F8" s="9"/>
      <c r="G8" s="9"/>
      <c r="H8" s="11">
        <v>935.38</v>
      </c>
      <c r="I8" s="7"/>
      <c r="J8" s="5">
        <f t="shared" si="0"/>
        <v>0</v>
      </c>
      <c r="K8" s="5"/>
      <c r="L8" s="5"/>
      <c r="M8" s="5"/>
      <c r="N8" s="5"/>
      <c r="O8" s="18">
        <f t="shared" si="1"/>
        <v>935.38</v>
      </c>
    </row>
    <row r="9" spans="1:15" ht="15.75" x14ac:dyDescent="0.25">
      <c r="A9" s="17" t="s">
        <v>22</v>
      </c>
      <c r="B9" s="8">
        <v>44519</v>
      </c>
      <c r="C9" s="8">
        <v>44588</v>
      </c>
      <c r="D9" s="9">
        <f>E9+F9+'[1]January 22'!F9</f>
        <v>939</v>
      </c>
      <c r="E9" s="9">
        <f>98*3</f>
        <v>294</v>
      </c>
      <c r="F9" s="9"/>
      <c r="G9" s="9"/>
      <c r="H9" s="11">
        <v>935.38</v>
      </c>
      <c r="I9" s="7"/>
      <c r="J9" s="5">
        <f t="shared" si="0"/>
        <v>132.30000000000001</v>
      </c>
      <c r="K9" s="5"/>
      <c r="L9" s="5"/>
      <c r="M9" s="5"/>
      <c r="N9" s="5"/>
      <c r="O9" s="18">
        <f t="shared" si="1"/>
        <v>1067.68</v>
      </c>
    </row>
    <row r="10" spans="1:15" ht="15.75" x14ac:dyDescent="0.25">
      <c r="A10" s="17" t="s">
        <v>23</v>
      </c>
      <c r="B10" s="7"/>
      <c r="C10" s="7"/>
      <c r="D10" s="9">
        <f>E10+F10+'[1]January 22'!F10</f>
        <v>0</v>
      </c>
      <c r="E10" s="9"/>
      <c r="F10" s="9"/>
      <c r="G10" s="9"/>
      <c r="H10" s="11">
        <v>935.38</v>
      </c>
      <c r="I10" s="7"/>
      <c r="J10" s="5">
        <f t="shared" si="0"/>
        <v>0</v>
      </c>
      <c r="K10" s="5"/>
      <c r="L10" s="5"/>
      <c r="M10" s="5"/>
      <c r="N10" s="5"/>
      <c r="O10" s="18">
        <f t="shared" si="1"/>
        <v>935.38</v>
      </c>
    </row>
    <row r="11" spans="1:15" ht="15.75" x14ac:dyDescent="0.25">
      <c r="A11" s="17" t="s">
        <v>24</v>
      </c>
      <c r="B11" s="8">
        <v>44539</v>
      </c>
      <c r="C11" s="8">
        <v>44588</v>
      </c>
      <c r="D11" s="9">
        <f>E11+F11+'[1]January 22'!F11</f>
        <v>255</v>
      </c>
      <c r="E11" s="9">
        <f>8+17+6+16+8</f>
        <v>55</v>
      </c>
      <c r="F11" s="9"/>
      <c r="G11" s="9"/>
      <c r="H11" s="11">
        <v>910.35</v>
      </c>
      <c r="I11" s="7"/>
      <c r="J11" s="5">
        <f t="shared" si="0"/>
        <v>24.75</v>
      </c>
      <c r="K11" s="5"/>
      <c r="L11" s="5"/>
      <c r="M11" s="5"/>
      <c r="N11" s="5"/>
      <c r="O11" s="18">
        <f t="shared" si="1"/>
        <v>935.1</v>
      </c>
    </row>
    <row r="12" spans="1:15" ht="15.75" x14ac:dyDescent="0.25">
      <c r="A12" s="17" t="s">
        <v>25</v>
      </c>
      <c r="B12" s="7"/>
      <c r="C12" s="7"/>
      <c r="D12" s="9">
        <f>E12+F12+'[1]January 22'!F12</f>
        <v>0</v>
      </c>
      <c r="E12" s="9"/>
      <c r="F12" s="9"/>
      <c r="G12" s="9"/>
      <c r="H12" s="11">
        <v>935.38</v>
      </c>
      <c r="I12" s="7"/>
      <c r="J12" s="5">
        <f t="shared" si="0"/>
        <v>0</v>
      </c>
      <c r="K12" s="5"/>
      <c r="L12" s="5"/>
      <c r="M12" s="5"/>
      <c r="N12" s="5"/>
      <c r="O12" s="18">
        <f t="shared" si="1"/>
        <v>935.38</v>
      </c>
    </row>
    <row r="13" spans="1:15" ht="15.75" x14ac:dyDescent="0.25">
      <c r="A13" s="17" t="s">
        <v>26</v>
      </c>
      <c r="B13" s="7"/>
      <c r="C13" s="7"/>
      <c r="D13" s="9">
        <f>E13+F13+'[1]January 22'!F13</f>
        <v>44</v>
      </c>
      <c r="E13" s="9"/>
      <c r="F13" s="9"/>
      <c r="G13" s="9"/>
      <c r="H13" s="11">
        <v>935.38</v>
      </c>
      <c r="I13" s="7">
        <v>141.16999999999999</v>
      </c>
      <c r="J13" s="5">
        <f t="shared" si="0"/>
        <v>0</v>
      </c>
      <c r="K13" s="5"/>
      <c r="L13" s="5"/>
      <c r="M13" s="5"/>
      <c r="N13" s="5"/>
      <c r="O13" s="18">
        <f t="shared" si="1"/>
        <v>1076.55</v>
      </c>
    </row>
    <row r="14" spans="1:15" ht="15.75" x14ac:dyDescent="0.25">
      <c r="A14" s="17" t="s">
        <v>27</v>
      </c>
      <c r="B14" s="8">
        <v>44573</v>
      </c>
      <c r="C14" s="8">
        <v>44573</v>
      </c>
      <c r="D14" s="9">
        <f>E14+F14+'[1]January 22'!F14</f>
        <v>1351</v>
      </c>
      <c r="E14" s="9">
        <v>44</v>
      </c>
      <c r="F14" s="9"/>
      <c r="G14" s="9"/>
      <c r="H14" s="11">
        <v>935.38</v>
      </c>
      <c r="I14" s="12">
        <v>1412</v>
      </c>
      <c r="J14" s="5">
        <f t="shared" si="0"/>
        <v>19.8</v>
      </c>
      <c r="K14" s="5"/>
      <c r="L14" s="5"/>
      <c r="M14" s="5"/>
      <c r="N14" s="5"/>
      <c r="O14" s="18">
        <f t="shared" si="1"/>
        <v>2367.1800000000003</v>
      </c>
    </row>
    <row r="15" spans="1:15" ht="15.75" x14ac:dyDescent="0.25">
      <c r="A15" s="17" t="s">
        <v>28</v>
      </c>
      <c r="B15" s="7"/>
      <c r="C15" s="7"/>
      <c r="D15" s="9">
        <f>E15+F15+'[1]January 22'!F15</f>
        <v>0</v>
      </c>
      <c r="E15" s="9"/>
      <c r="F15" s="9"/>
      <c r="G15" s="9"/>
      <c r="H15" s="11">
        <v>910.35</v>
      </c>
      <c r="I15" s="7"/>
      <c r="J15" s="5">
        <f t="shared" si="0"/>
        <v>0</v>
      </c>
      <c r="K15" s="5"/>
      <c r="L15" s="5"/>
      <c r="M15" s="5"/>
      <c r="N15" s="5"/>
      <c r="O15" s="18">
        <f t="shared" si="1"/>
        <v>910.35</v>
      </c>
    </row>
    <row r="16" spans="1:15" ht="15.75" x14ac:dyDescent="0.25">
      <c r="A16" s="17" t="s">
        <v>29</v>
      </c>
      <c r="B16" s="7"/>
      <c r="C16" s="7"/>
      <c r="D16" s="9">
        <f>E16+F16+'[1]January 22'!F16</f>
        <v>0</v>
      </c>
      <c r="E16" s="9"/>
      <c r="F16" s="9"/>
      <c r="G16" s="9"/>
      <c r="H16" s="11">
        <v>935.38</v>
      </c>
      <c r="I16" s="7"/>
      <c r="J16" s="5">
        <f t="shared" si="0"/>
        <v>0</v>
      </c>
      <c r="K16" s="5"/>
      <c r="L16" s="5"/>
      <c r="M16" s="5"/>
      <c r="N16" s="5"/>
      <c r="O16" s="18">
        <f t="shared" si="1"/>
        <v>935.38</v>
      </c>
    </row>
    <row r="17" spans="1:15" ht="15.75" x14ac:dyDescent="0.25">
      <c r="A17" s="17" t="s">
        <v>30</v>
      </c>
      <c r="B17" s="7"/>
      <c r="C17" s="7"/>
      <c r="D17" s="9">
        <f>E17+F17+'[1]January 22'!F17</f>
        <v>689</v>
      </c>
      <c r="E17" s="9"/>
      <c r="F17" s="9"/>
      <c r="G17" s="9"/>
      <c r="H17" s="11">
        <v>935.38</v>
      </c>
      <c r="I17" s="7"/>
      <c r="J17" s="5">
        <f t="shared" si="0"/>
        <v>0</v>
      </c>
      <c r="K17" s="5"/>
      <c r="L17" s="5"/>
      <c r="M17" s="5"/>
      <c r="N17" s="5"/>
      <c r="O17" s="18">
        <f t="shared" si="1"/>
        <v>935.38</v>
      </c>
    </row>
    <row r="18" spans="1:15" ht="15.75" x14ac:dyDescent="0.25">
      <c r="A18" s="17" t="s">
        <v>31</v>
      </c>
      <c r="B18" s="7"/>
      <c r="C18" s="7"/>
      <c r="D18" s="9">
        <f>E18+F18+'[1]January 22'!F18</f>
        <v>176</v>
      </c>
      <c r="E18" s="9"/>
      <c r="F18" s="9"/>
      <c r="G18" s="9"/>
      <c r="H18" s="11">
        <v>935.38</v>
      </c>
      <c r="I18" s="7">
        <v>1129.58</v>
      </c>
      <c r="J18" s="5">
        <f t="shared" si="0"/>
        <v>0</v>
      </c>
      <c r="K18" s="5"/>
      <c r="L18" s="5"/>
      <c r="M18" s="5"/>
      <c r="N18" s="5"/>
      <c r="O18" s="18">
        <f t="shared" si="1"/>
        <v>2064.96</v>
      </c>
    </row>
    <row r="19" spans="1:15" ht="15.75" x14ac:dyDescent="0.25">
      <c r="A19" s="17" t="s">
        <v>32</v>
      </c>
      <c r="B19" s="8">
        <v>44531</v>
      </c>
      <c r="C19" s="8">
        <v>44589</v>
      </c>
      <c r="D19" s="9">
        <f>E19+F19+'[1]January 22'!F19</f>
        <v>1869</v>
      </c>
      <c r="E19" s="9">
        <f>84*2+46*2+28+9+25</f>
        <v>322</v>
      </c>
      <c r="F19" s="9"/>
      <c r="G19" s="9"/>
      <c r="H19" s="11">
        <v>935.38</v>
      </c>
      <c r="I19" s="7">
        <v>282.33</v>
      </c>
      <c r="J19" s="5">
        <f t="shared" si="0"/>
        <v>144.9</v>
      </c>
      <c r="K19" s="5">
        <v>8.1999999999999993</v>
      </c>
      <c r="L19" s="5"/>
      <c r="M19" s="5"/>
      <c r="N19" s="5">
        <f>12*2</f>
        <v>24</v>
      </c>
      <c r="O19" s="18">
        <f t="shared" si="1"/>
        <v>1394.8100000000002</v>
      </c>
    </row>
    <row r="20" spans="1:15" ht="15.75" x14ac:dyDescent="0.25">
      <c r="A20" s="17" t="s">
        <v>33</v>
      </c>
      <c r="B20" s="7"/>
      <c r="C20" s="7"/>
      <c r="D20" s="9">
        <f>E20+F20+'[1]January 22'!F20</f>
        <v>0</v>
      </c>
      <c r="E20" s="9"/>
      <c r="F20" s="9"/>
      <c r="G20" s="9"/>
      <c r="H20" s="11">
        <v>935.38</v>
      </c>
      <c r="I20" s="7"/>
      <c r="J20" s="5">
        <f t="shared" si="0"/>
        <v>0</v>
      </c>
      <c r="K20" s="5"/>
      <c r="L20" s="5"/>
      <c r="M20" s="5"/>
      <c r="N20" s="5"/>
      <c r="O20" s="18">
        <f t="shared" si="1"/>
        <v>935.38</v>
      </c>
    </row>
    <row r="21" spans="1:15" ht="15.75" x14ac:dyDescent="0.25">
      <c r="A21" s="17" t="s">
        <v>34</v>
      </c>
      <c r="B21" s="7"/>
      <c r="C21" s="7"/>
      <c r="D21" s="9">
        <f>E21+F21+'[1]January 22'!F21</f>
        <v>768</v>
      </c>
      <c r="E21" s="9"/>
      <c r="F21" s="9"/>
      <c r="G21" s="9"/>
      <c r="H21" s="11">
        <v>935.38</v>
      </c>
      <c r="I21" s="7">
        <v>564.75</v>
      </c>
      <c r="J21" s="5">
        <f t="shared" si="0"/>
        <v>0</v>
      </c>
      <c r="K21" s="5">
        <v>-2.9</v>
      </c>
      <c r="L21" s="5"/>
      <c r="M21" s="5"/>
      <c r="N21" s="5"/>
      <c r="O21" s="18">
        <f t="shared" si="1"/>
        <v>1497.23</v>
      </c>
    </row>
    <row r="22" spans="1:15" ht="15.75" x14ac:dyDescent="0.25">
      <c r="A22" s="17" t="s">
        <v>35</v>
      </c>
      <c r="B22" s="7"/>
      <c r="C22" s="7"/>
      <c r="D22" s="9">
        <f>E22+F22+'[1]January 22'!F22</f>
        <v>0</v>
      </c>
      <c r="E22" s="9"/>
      <c r="F22" s="9"/>
      <c r="G22" s="9"/>
      <c r="H22" s="11">
        <v>935.38</v>
      </c>
      <c r="I22" s="12"/>
      <c r="J22" s="5">
        <f t="shared" si="0"/>
        <v>0</v>
      </c>
      <c r="K22" s="5"/>
      <c r="L22" s="5"/>
      <c r="M22" s="5"/>
      <c r="N22" s="5"/>
      <c r="O22" s="18">
        <f t="shared" si="1"/>
        <v>935.38</v>
      </c>
    </row>
    <row r="23" spans="1:15" ht="15.75" x14ac:dyDescent="0.25">
      <c r="A23" s="17" t="s">
        <v>36</v>
      </c>
      <c r="B23" s="7"/>
      <c r="C23" s="7"/>
      <c r="D23" s="9">
        <f>E23+F23+'[1]January 22'!F23</f>
        <v>156</v>
      </c>
      <c r="E23" s="9"/>
      <c r="F23" s="9"/>
      <c r="G23" s="9"/>
      <c r="H23" s="11">
        <v>935.38</v>
      </c>
      <c r="I23" s="7">
        <v>282.33</v>
      </c>
      <c r="J23" s="5">
        <f t="shared" si="0"/>
        <v>0</v>
      </c>
      <c r="K23" s="5"/>
      <c r="L23" s="5"/>
      <c r="M23" s="5"/>
      <c r="N23" s="5"/>
      <c r="O23" s="18">
        <f t="shared" si="1"/>
        <v>1217.71</v>
      </c>
    </row>
    <row r="24" spans="1:15" ht="15.75" x14ac:dyDescent="0.25">
      <c r="A24" s="17" t="s">
        <v>37</v>
      </c>
      <c r="B24" s="7"/>
      <c r="C24" s="7"/>
      <c r="D24" s="9">
        <f>E24+F24+'[1]January 22'!F24</f>
        <v>0</v>
      </c>
      <c r="E24" s="9"/>
      <c r="F24" s="9"/>
      <c r="G24" s="9"/>
      <c r="H24" s="11">
        <v>935.38</v>
      </c>
      <c r="I24" s="13">
        <f>141.17-47.07</f>
        <v>94.1</v>
      </c>
      <c r="J24" s="5">
        <f t="shared" si="0"/>
        <v>0</v>
      </c>
      <c r="K24" s="5"/>
      <c r="L24" s="5"/>
      <c r="M24" s="5"/>
      <c r="N24" s="5"/>
      <c r="O24" s="18">
        <f t="shared" si="1"/>
        <v>1029.48</v>
      </c>
    </row>
    <row r="25" spans="1:15" ht="15.75" x14ac:dyDescent="0.25">
      <c r="A25" s="17" t="s">
        <v>38</v>
      </c>
      <c r="B25" s="8">
        <v>44566</v>
      </c>
      <c r="C25" s="8">
        <v>44589</v>
      </c>
      <c r="D25" s="9">
        <f>E25+F25+'[1]January 22'!F25</f>
        <v>852</v>
      </c>
      <c r="E25" s="9">
        <f>56+42+49+64+40+60</f>
        <v>311</v>
      </c>
      <c r="F25" s="9"/>
      <c r="G25" s="9"/>
      <c r="H25" s="11">
        <v>935.38</v>
      </c>
      <c r="I25" s="7"/>
      <c r="J25" s="5">
        <f t="shared" si="0"/>
        <v>139.95000000000002</v>
      </c>
      <c r="K25" s="5"/>
      <c r="L25" s="5"/>
      <c r="M25" s="5"/>
      <c r="N25" s="5">
        <f>10*3</f>
        <v>30</v>
      </c>
      <c r="O25" s="18">
        <f t="shared" si="1"/>
        <v>1105.33</v>
      </c>
    </row>
    <row r="26" spans="1:15" ht="15.75" x14ac:dyDescent="0.25">
      <c r="A26" s="17" t="s">
        <v>39</v>
      </c>
      <c r="B26" s="7"/>
      <c r="C26" s="7"/>
      <c r="D26" s="9">
        <f>E26+F26+'[1]January 22'!F26</f>
        <v>0</v>
      </c>
      <c r="E26" s="9"/>
      <c r="F26" s="9"/>
      <c r="G26" s="9"/>
      <c r="H26" s="11">
        <v>935.38</v>
      </c>
      <c r="I26" s="7"/>
      <c r="J26" s="5">
        <f t="shared" si="0"/>
        <v>0</v>
      </c>
      <c r="K26" s="5"/>
      <c r="L26" s="5"/>
      <c r="M26" s="5"/>
      <c r="N26" s="5"/>
      <c r="O26" s="18">
        <f t="shared" si="1"/>
        <v>935.38</v>
      </c>
    </row>
    <row r="27" spans="1:15" ht="15.75" x14ac:dyDescent="0.25">
      <c r="A27" s="17" t="s">
        <v>40</v>
      </c>
      <c r="B27" s="8">
        <v>44578</v>
      </c>
      <c r="C27" s="8">
        <v>44578</v>
      </c>
      <c r="D27" s="9">
        <f>E27+F27+'[1]January 22'!F27</f>
        <v>822</v>
      </c>
      <c r="E27" s="9">
        <v>78</v>
      </c>
      <c r="F27" s="9"/>
      <c r="G27" s="9"/>
      <c r="H27" s="11">
        <v>935.38</v>
      </c>
      <c r="I27" s="7"/>
      <c r="J27" s="5">
        <f t="shared" si="0"/>
        <v>35.1</v>
      </c>
      <c r="K27" s="5"/>
      <c r="L27" s="5"/>
      <c r="M27" s="5"/>
      <c r="N27" s="5"/>
      <c r="O27" s="18">
        <f t="shared" si="1"/>
        <v>970.48</v>
      </c>
    </row>
    <row r="28" spans="1:15" ht="15.75" x14ac:dyDescent="0.25">
      <c r="A28" s="17" t="s">
        <v>41</v>
      </c>
      <c r="B28" s="8">
        <v>44536</v>
      </c>
      <c r="C28" s="8">
        <v>44589</v>
      </c>
      <c r="D28" s="9">
        <f>E28+F28+'[1]January 22'!F28</f>
        <v>1790</v>
      </c>
      <c r="E28" s="9">
        <f>23+15+15+22</f>
        <v>75</v>
      </c>
      <c r="F28" s="9"/>
      <c r="G28" s="9"/>
      <c r="H28" s="11">
        <v>935.38</v>
      </c>
      <c r="I28" s="7">
        <v>282.33</v>
      </c>
      <c r="J28" s="5">
        <f t="shared" si="0"/>
        <v>33.75</v>
      </c>
      <c r="K28" s="5"/>
      <c r="L28" s="5"/>
      <c r="M28" s="5"/>
      <c r="N28" s="5"/>
      <c r="O28" s="18">
        <f t="shared" si="1"/>
        <v>1251.46</v>
      </c>
    </row>
    <row r="29" spans="1:15" ht="15.75" x14ac:dyDescent="0.25">
      <c r="A29" s="17" t="s">
        <v>42</v>
      </c>
      <c r="B29" s="8">
        <v>44567</v>
      </c>
      <c r="C29" s="8">
        <v>44592</v>
      </c>
      <c r="D29" s="9">
        <f>E29+F29+'[1]January 22'!F29</f>
        <v>1094</v>
      </c>
      <c r="E29" s="9">
        <f>25*3+4+3+9+8+17+4</f>
        <v>120</v>
      </c>
      <c r="F29" s="9"/>
      <c r="G29" s="9"/>
      <c r="H29" s="11">
        <v>935.38</v>
      </c>
      <c r="I29" s="12">
        <v>1412</v>
      </c>
      <c r="J29" s="5">
        <f t="shared" si="0"/>
        <v>54</v>
      </c>
      <c r="K29" s="5"/>
      <c r="L29" s="5"/>
      <c r="M29" s="5"/>
      <c r="N29" s="5">
        <v>13</v>
      </c>
      <c r="O29" s="18">
        <f t="shared" si="1"/>
        <v>2414.38</v>
      </c>
    </row>
    <row r="30" spans="1:15" ht="15.75" x14ac:dyDescent="0.25">
      <c r="A30" s="17" t="s">
        <v>43</v>
      </c>
      <c r="B30" s="7"/>
      <c r="C30" s="7"/>
      <c r="D30" s="9">
        <f>E30+F30+'[1]January 22'!F30</f>
        <v>289</v>
      </c>
      <c r="E30" s="9"/>
      <c r="F30" s="9"/>
      <c r="G30" s="9"/>
      <c r="H30" s="11">
        <v>935.38</v>
      </c>
      <c r="I30" s="7"/>
      <c r="J30" s="5">
        <f t="shared" si="0"/>
        <v>0</v>
      </c>
      <c r="K30" s="5"/>
      <c r="L30" s="5"/>
      <c r="M30" s="5"/>
      <c r="N30" s="5"/>
      <c r="O30" s="18">
        <f t="shared" si="1"/>
        <v>935.38</v>
      </c>
    </row>
    <row r="31" spans="1:15" ht="15.75" x14ac:dyDescent="0.25">
      <c r="A31" s="17" t="s">
        <v>44</v>
      </c>
      <c r="B31" s="8">
        <v>44566</v>
      </c>
      <c r="C31" s="8">
        <v>44589</v>
      </c>
      <c r="D31" s="9">
        <f>E31+F31+'[1]January 22'!F31</f>
        <v>1744</v>
      </c>
      <c r="E31" s="9">
        <f>16+14+12+26+22+11+16+22+24+13+24+24</f>
        <v>224</v>
      </c>
      <c r="F31" s="9"/>
      <c r="G31" s="9"/>
      <c r="H31" s="11">
        <v>935.38</v>
      </c>
      <c r="I31" s="7"/>
      <c r="J31" s="5">
        <f t="shared" si="0"/>
        <v>100.8</v>
      </c>
      <c r="K31" s="5"/>
      <c r="L31" s="5"/>
      <c r="M31" s="5"/>
      <c r="N31" s="5"/>
      <c r="O31" s="18">
        <f t="shared" si="1"/>
        <v>1036.18</v>
      </c>
    </row>
    <row r="32" spans="1:15" ht="15.75" x14ac:dyDescent="0.25">
      <c r="A32" s="17" t="s">
        <v>45</v>
      </c>
      <c r="B32" s="7"/>
      <c r="C32" s="7"/>
      <c r="D32" s="9">
        <f>E32+F32+'[1]January 22'!F32</f>
        <v>0</v>
      </c>
      <c r="E32" s="9"/>
      <c r="F32" s="9"/>
      <c r="G32" s="9"/>
      <c r="H32" s="11">
        <v>910.35</v>
      </c>
      <c r="I32" s="7"/>
      <c r="J32" s="5">
        <f t="shared" si="0"/>
        <v>0</v>
      </c>
      <c r="K32" s="5"/>
      <c r="L32" s="5"/>
      <c r="M32" s="5"/>
      <c r="N32" s="5"/>
      <c r="O32" s="18">
        <f t="shared" si="1"/>
        <v>910.35</v>
      </c>
    </row>
    <row r="33" spans="1:15" ht="15.75" x14ac:dyDescent="0.25">
      <c r="A33" s="17" t="s">
        <v>46</v>
      </c>
      <c r="B33" s="7"/>
      <c r="C33" s="7"/>
      <c r="D33" s="9">
        <f>E33+F33+'[1]January 22'!F33</f>
        <v>405</v>
      </c>
      <c r="E33" s="9">
        <v>64</v>
      </c>
      <c r="F33" s="9"/>
      <c r="G33" s="9"/>
      <c r="H33" s="11">
        <v>910.35</v>
      </c>
      <c r="I33" s="7">
        <v>564.75</v>
      </c>
      <c r="J33" s="5">
        <f t="shared" si="0"/>
        <v>28.8</v>
      </c>
      <c r="K33" s="5"/>
      <c r="L33" s="5"/>
      <c r="M33" s="5"/>
      <c r="N33" s="5"/>
      <c r="O33" s="18">
        <f t="shared" si="1"/>
        <v>1503.8999999999999</v>
      </c>
    </row>
    <row r="34" spans="1:15" ht="15.75" x14ac:dyDescent="0.25">
      <c r="A34" s="17" t="s">
        <v>47</v>
      </c>
      <c r="B34" s="7"/>
      <c r="C34" s="7"/>
      <c r="D34" s="9">
        <f>E34+F34+'[1]January 22'!F34</f>
        <v>0</v>
      </c>
      <c r="E34" s="9"/>
      <c r="F34" s="9"/>
      <c r="G34" s="9"/>
      <c r="H34" s="11">
        <v>935.38</v>
      </c>
      <c r="I34" s="7">
        <v>564.75</v>
      </c>
      <c r="J34" s="5">
        <f t="shared" si="0"/>
        <v>0</v>
      </c>
      <c r="K34" s="5"/>
      <c r="L34" s="5"/>
      <c r="M34" s="5"/>
      <c r="N34" s="5"/>
      <c r="O34" s="18">
        <f t="shared" si="1"/>
        <v>1500.13</v>
      </c>
    </row>
    <row r="35" spans="1:15" ht="15.75" x14ac:dyDescent="0.25">
      <c r="A35" s="17" t="s">
        <v>48</v>
      </c>
      <c r="B35" s="7"/>
      <c r="C35" s="7"/>
      <c r="D35" s="9">
        <f>E35+F35+'[1]January 22'!F35</f>
        <v>0</v>
      </c>
      <c r="E35" s="9"/>
      <c r="F35" s="9"/>
      <c r="G35" s="9"/>
      <c r="H35" s="11">
        <v>935.38</v>
      </c>
      <c r="I35" s="12">
        <v>1412</v>
      </c>
      <c r="J35" s="5">
        <f t="shared" si="0"/>
        <v>0</v>
      </c>
      <c r="K35" s="5"/>
      <c r="L35" s="5"/>
      <c r="M35" s="5"/>
      <c r="N35" s="5"/>
      <c r="O35" s="18">
        <f t="shared" si="1"/>
        <v>2347.38</v>
      </c>
    </row>
    <row r="36" spans="1:15" ht="15.75" x14ac:dyDescent="0.25">
      <c r="A36" s="17" t="s">
        <v>49</v>
      </c>
      <c r="B36" s="8">
        <v>44571</v>
      </c>
      <c r="C36" s="8">
        <v>44592</v>
      </c>
      <c r="D36" s="9">
        <f>E36+F36+'[1]January 22'!F36</f>
        <v>1650</v>
      </c>
      <c r="E36" s="9">
        <f>76*3+18+11</f>
        <v>257</v>
      </c>
      <c r="F36" s="9"/>
      <c r="G36" s="9"/>
      <c r="H36" s="11">
        <v>935.38</v>
      </c>
      <c r="I36" s="12">
        <v>1412</v>
      </c>
      <c r="J36" s="5">
        <f t="shared" si="0"/>
        <v>115.65</v>
      </c>
      <c r="K36" s="5"/>
      <c r="L36" s="5"/>
      <c r="M36" s="5"/>
      <c r="N36" s="5">
        <v>12</v>
      </c>
      <c r="O36" s="18">
        <f t="shared" si="1"/>
        <v>2475.0300000000002</v>
      </c>
    </row>
    <row r="37" spans="1:15" ht="15.75" x14ac:dyDescent="0.25">
      <c r="A37" s="17" t="s">
        <v>50</v>
      </c>
      <c r="B37" s="7"/>
      <c r="C37" s="7"/>
      <c r="D37" s="9">
        <f>E37+F37+'[1]January 22'!F37</f>
        <v>0</v>
      </c>
      <c r="E37" s="9"/>
      <c r="F37" s="9"/>
      <c r="G37" s="9"/>
      <c r="H37" s="11">
        <v>935.38</v>
      </c>
      <c r="I37" s="12">
        <v>1412</v>
      </c>
      <c r="J37" s="5">
        <f t="shared" si="0"/>
        <v>0</v>
      </c>
      <c r="K37" s="5"/>
      <c r="L37" s="5"/>
      <c r="M37" s="5"/>
      <c r="N37" s="5"/>
      <c r="O37" s="18">
        <f t="shared" si="1"/>
        <v>2347.38</v>
      </c>
    </row>
    <row r="38" spans="1:15" ht="15.75" x14ac:dyDescent="0.25">
      <c r="A38" s="17" t="s">
        <v>51</v>
      </c>
      <c r="B38" s="7"/>
      <c r="C38" s="7"/>
      <c r="D38" s="9">
        <f>E38+F38+'[1]January 22'!F38</f>
        <v>67</v>
      </c>
      <c r="E38" s="9"/>
      <c r="F38" s="9"/>
      <c r="G38" s="9"/>
      <c r="H38" s="11">
        <v>935.38</v>
      </c>
      <c r="I38" s="7">
        <f>564.75-120.01</f>
        <v>444.74</v>
      </c>
      <c r="J38" s="5">
        <f t="shared" si="0"/>
        <v>0</v>
      </c>
      <c r="K38" s="5"/>
      <c r="L38" s="5"/>
      <c r="M38" s="5"/>
      <c r="N38" s="5"/>
      <c r="O38" s="18">
        <f t="shared" si="1"/>
        <v>1380.12</v>
      </c>
    </row>
    <row r="39" spans="1:15" ht="15.75" x14ac:dyDescent="0.25">
      <c r="A39" s="17" t="s">
        <v>52</v>
      </c>
      <c r="B39" s="7"/>
      <c r="C39" s="7"/>
      <c r="D39" s="9">
        <f>E39+F39+'[1]January 22'!F39</f>
        <v>40</v>
      </c>
      <c r="E39" s="9"/>
      <c r="F39" s="9"/>
      <c r="G39" s="9"/>
      <c r="H39" s="11">
        <v>935.38</v>
      </c>
      <c r="I39" s="7">
        <v>423.58</v>
      </c>
      <c r="J39" s="5">
        <f t="shared" si="0"/>
        <v>0</v>
      </c>
      <c r="K39" s="5"/>
      <c r="L39" s="5"/>
      <c r="M39" s="5"/>
      <c r="N39" s="5"/>
      <c r="O39" s="18">
        <f t="shared" si="1"/>
        <v>1358.96</v>
      </c>
    </row>
    <row r="40" spans="1:15" ht="15.75" x14ac:dyDescent="0.25">
      <c r="A40" s="17" t="s">
        <v>53</v>
      </c>
      <c r="B40" s="7"/>
      <c r="C40" s="7"/>
      <c r="D40" s="9">
        <f>E40+F40+'[1]January 22'!F40</f>
        <v>0</v>
      </c>
      <c r="E40" s="9"/>
      <c r="F40" s="9"/>
      <c r="G40" s="9"/>
      <c r="H40" s="11">
        <v>86.7</v>
      </c>
      <c r="I40" s="7"/>
      <c r="J40" s="5">
        <f t="shared" si="0"/>
        <v>0</v>
      </c>
      <c r="K40" s="5"/>
      <c r="L40" s="5"/>
      <c r="M40" s="5"/>
      <c r="N40" s="5"/>
      <c r="O40" s="18">
        <f t="shared" si="1"/>
        <v>86.7</v>
      </c>
    </row>
    <row r="41" spans="1:15" ht="15.75" x14ac:dyDescent="0.25">
      <c r="A41" s="17" t="s">
        <v>54</v>
      </c>
      <c r="B41" s="7"/>
      <c r="C41" s="7"/>
      <c r="D41" s="9">
        <f>E41+F41+'[1]January 22'!F41</f>
        <v>249</v>
      </c>
      <c r="E41" s="9"/>
      <c r="F41" s="9"/>
      <c r="G41" s="9"/>
      <c r="H41" s="11">
        <v>935.38</v>
      </c>
      <c r="I41" s="7"/>
      <c r="J41" s="5">
        <f t="shared" si="0"/>
        <v>0</v>
      </c>
      <c r="K41" s="5"/>
      <c r="L41" s="5"/>
      <c r="M41" s="5"/>
      <c r="N41" s="5"/>
      <c r="O41" s="18">
        <f t="shared" si="1"/>
        <v>935.38</v>
      </c>
    </row>
    <row r="42" spans="1:15" ht="15.75" x14ac:dyDescent="0.25">
      <c r="A42" s="17" t="s">
        <v>55</v>
      </c>
      <c r="B42" s="7"/>
      <c r="C42" s="7"/>
      <c r="D42" s="9">
        <f>E42+F42+'[1]January 22'!F42</f>
        <v>2392</v>
      </c>
      <c r="E42" s="9"/>
      <c r="F42" s="9"/>
      <c r="G42" s="9"/>
      <c r="H42" s="11">
        <v>935.38</v>
      </c>
      <c r="I42" s="12">
        <f>1412</f>
        <v>1412</v>
      </c>
      <c r="J42" s="5">
        <f t="shared" si="0"/>
        <v>0</v>
      </c>
      <c r="K42" s="5"/>
      <c r="L42" s="5"/>
      <c r="M42" s="5"/>
      <c r="N42" s="5"/>
      <c r="O42" s="18">
        <f t="shared" si="1"/>
        <v>2347.38</v>
      </c>
    </row>
    <row r="43" spans="1:15" ht="15.75" x14ac:dyDescent="0.25">
      <c r="A43" s="17" t="s">
        <v>56</v>
      </c>
      <c r="B43" s="7"/>
      <c r="C43" s="7"/>
      <c r="D43" s="9">
        <f>E43+F43+'[1]January 22'!F43</f>
        <v>534</v>
      </c>
      <c r="E43" s="9"/>
      <c r="F43" s="9"/>
      <c r="G43" s="9"/>
      <c r="H43" s="11">
        <v>935.38</v>
      </c>
      <c r="I43" s="7">
        <v>211.75</v>
      </c>
      <c r="J43" s="5">
        <f t="shared" si="0"/>
        <v>0</v>
      </c>
      <c r="K43" s="5"/>
      <c r="L43" s="5"/>
      <c r="M43" s="5"/>
      <c r="N43" s="5"/>
      <c r="O43" s="18">
        <f t="shared" si="1"/>
        <v>1147.1300000000001</v>
      </c>
    </row>
    <row r="44" spans="1:15" ht="15.75" x14ac:dyDescent="0.25">
      <c r="A44" s="17" t="s">
        <v>57</v>
      </c>
      <c r="B44" s="7"/>
      <c r="C44" s="7"/>
      <c r="D44" s="9">
        <f>E44+F44+'[1]January 22'!F44</f>
        <v>0</v>
      </c>
      <c r="E44" s="9"/>
      <c r="F44" s="9"/>
      <c r="G44" s="9"/>
      <c r="H44" s="11">
        <v>935.38</v>
      </c>
      <c r="I44" s="7"/>
      <c r="J44" s="5">
        <f t="shared" si="0"/>
        <v>0</v>
      </c>
      <c r="K44" s="5"/>
      <c r="L44" s="5"/>
      <c r="M44" s="5"/>
      <c r="N44" s="5"/>
      <c r="O44" s="18">
        <f t="shared" si="1"/>
        <v>935.38</v>
      </c>
    </row>
    <row r="45" spans="1:15" ht="15.75" x14ac:dyDescent="0.25">
      <c r="A45" s="17" t="s">
        <v>58</v>
      </c>
      <c r="B45" s="8">
        <v>44553</v>
      </c>
      <c r="C45" s="8">
        <v>44592</v>
      </c>
      <c r="D45" s="9">
        <f>E45+F45+'[1]January 22'!F45</f>
        <v>292</v>
      </c>
      <c r="E45" s="9">
        <f>18+10</f>
        <v>28</v>
      </c>
      <c r="F45" s="9"/>
      <c r="G45" s="9"/>
      <c r="H45" s="11">
        <v>935.38</v>
      </c>
      <c r="I45" s="7"/>
      <c r="J45" s="5">
        <f t="shared" si="0"/>
        <v>12.6</v>
      </c>
      <c r="K45" s="5">
        <f>34+31+32</f>
        <v>97</v>
      </c>
      <c r="L45" s="5"/>
      <c r="M45" s="5"/>
      <c r="N45" s="5">
        <v>3.5</v>
      </c>
      <c r="O45" s="18">
        <f t="shared" si="1"/>
        <v>1048.48</v>
      </c>
    </row>
    <row r="46" spans="1:15" ht="15.75" x14ac:dyDescent="0.25">
      <c r="A46" s="17" t="s">
        <v>59</v>
      </c>
      <c r="B46" s="8">
        <v>44517</v>
      </c>
      <c r="C46" s="8">
        <v>44588</v>
      </c>
      <c r="D46" s="9">
        <f>E46+F46+'[1]January 22'!F46</f>
        <v>357</v>
      </c>
      <c r="E46" s="9">
        <f>42*2</f>
        <v>84</v>
      </c>
      <c r="F46" s="9"/>
      <c r="G46" s="9"/>
      <c r="H46" s="11">
        <v>935.38</v>
      </c>
      <c r="I46" s="7"/>
      <c r="J46" s="5">
        <f t="shared" si="0"/>
        <v>37.800000000000004</v>
      </c>
      <c r="K46" s="5">
        <v>39</v>
      </c>
      <c r="L46" s="5"/>
      <c r="M46" s="5"/>
      <c r="N46" s="5"/>
      <c r="O46" s="18">
        <f t="shared" si="1"/>
        <v>1012.18</v>
      </c>
    </row>
    <row r="47" spans="1:15" ht="15.75" x14ac:dyDescent="0.25">
      <c r="A47" s="17" t="s">
        <v>60</v>
      </c>
      <c r="B47" s="8">
        <v>44565</v>
      </c>
      <c r="C47" s="8">
        <v>44588</v>
      </c>
      <c r="D47" s="9">
        <f>E47+F47+'[1]January 22'!F47</f>
        <v>1287</v>
      </c>
      <c r="E47" s="9">
        <f>60*2+10+9+7+14+8+11+13+4+10</f>
        <v>206</v>
      </c>
      <c r="F47" s="9"/>
      <c r="G47" s="9"/>
      <c r="H47" s="11">
        <v>935.38</v>
      </c>
      <c r="I47" s="7">
        <v>211.75</v>
      </c>
      <c r="J47" s="5">
        <f t="shared" si="0"/>
        <v>92.7</v>
      </c>
      <c r="K47" s="5"/>
      <c r="L47" s="5"/>
      <c r="M47" s="5"/>
      <c r="N47" s="5">
        <v>10</v>
      </c>
      <c r="O47" s="18">
        <f t="shared" si="1"/>
        <v>1249.8300000000002</v>
      </c>
    </row>
    <row r="48" spans="1:15" ht="15.75" x14ac:dyDescent="0.25">
      <c r="A48" s="17" t="s">
        <v>61</v>
      </c>
      <c r="B48" s="8">
        <v>44567</v>
      </c>
      <c r="C48" s="8">
        <v>44587</v>
      </c>
      <c r="D48" s="9">
        <f>E48+F48+'[1]January 22'!F48</f>
        <v>1175</v>
      </c>
      <c r="E48" s="9">
        <f>12+9+18+18+8+9+18</f>
        <v>92</v>
      </c>
      <c r="F48" s="9"/>
      <c r="G48" s="9"/>
      <c r="H48" s="11">
        <v>935.38</v>
      </c>
      <c r="I48" s="7"/>
      <c r="J48" s="5">
        <f t="shared" si="0"/>
        <v>41.4</v>
      </c>
      <c r="K48" s="5"/>
      <c r="L48" s="5"/>
      <c r="M48" s="5"/>
      <c r="N48" s="5"/>
      <c r="O48" s="18">
        <f t="shared" si="1"/>
        <v>976.78</v>
      </c>
    </row>
    <row r="49" spans="1:15" ht="15.75" x14ac:dyDescent="0.25">
      <c r="A49" s="17" t="s">
        <v>62</v>
      </c>
      <c r="B49" s="8">
        <v>44573</v>
      </c>
      <c r="C49" s="8">
        <v>44574</v>
      </c>
      <c r="D49" s="9">
        <f>E49+F49+'[1]January 22'!F49</f>
        <v>1244</v>
      </c>
      <c r="E49" s="9">
        <f>32+12</f>
        <v>44</v>
      </c>
      <c r="F49" s="9"/>
      <c r="G49" s="9"/>
      <c r="H49" s="11">
        <v>935.38</v>
      </c>
      <c r="I49" s="7">
        <v>564.75</v>
      </c>
      <c r="J49" s="5">
        <f t="shared" si="0"/>
        <v>19.8</v>
      </c>
      <c r="K49" s="5"/>
      <c r="L49" s="5"/>
      <c r="M49" s="5"/>
      <c r="N49" s="5"/>
      <c r="O49" s="18">
        <f t="shared" si="1"/>
        <v>1519.93</v>
      </c>
    </row>
    <row r="50" spans="1:15" ht="15.75" x14ac:dyDescent="0.25">
      <c r="A50" s="17" t="s">
        <v>63</v>
      </c>
      <c r="B50" s="7"/>
      <c r="C50" s="7"/>
      <c r="D50" s="9">
        <f>E50+F50+'[1]January 22'!F50</f>
        <v>0</v>
      </c>
      <c r="E50" s="9"/>
      <c r="F50" s="9"/>
      <c r="G50" s="9"/>
      <c r="H50" s="11">
        <v>935.38</v>
      </c>
      <c r="I50" s="7">
        <v>564.75</v>
      </c>
      <c r="J50" s="5">
        <f t="shared" si="0"/>
        <v>0</v>
      </c>
      <c r="K50" s="5"/>
      <c r="L50" s="5"/>
      <c r="M50" s="5"/>
      <c r="N50" s="5"/>
      <c r="O50" s="18">
        <f t="shared" si="1"/>
        <v>1500.13</v>
      </c>
    </row>
    <row r="51" spans="1:15" ht="15.75" x14ac:dyDescent="0.25">
      <c r="A51" s="17" t="s">
        <v>64</v>
      </c>
      <c r="B51" s="8">
        <v>44501</v>
      </c>
      <c r="C51" s="8">
        <v>44578</v>
      </c>
      <c r="D51" s="9">
        <f>E51+F51+'[1]January 22'!F51</f>
        <v>212</v>
      </c>
      <c r="E51" s="9">
        <f>10+8+14+20+12+20+20</f>
        <v>104</v>
      </c>
      <c r="F51" s="9"/>
      <c r="G51" s="9"/>
      <c r="H51" s="11">
        <v>935.38</v>
      </c>
      <c r="I51" s="7"/>
      <c r="J51" s="5">
        <f t="shared" si="0"/>
        <v>46.800000000000004</v>
      </c>
      <c r="K51" s="5"/>
      <c r="L51" s="5"/>
      <c r="M51" s="5"/>
      <c r="N51" s="5"/>
      <c r="O51" s="18">
        <f t="shared" si="1"/>
        <v>982.18</v>
      </c>
    </row>
    <row r="52" spans="1:15" ht="15.75" x14ac:dyDescent="0.25">
      <c r="A52" s="17" t="s">
        <v>65</v>
      </c>
      <c r="B52" s="8">
        <v>44578</v>
      </c>
      <c r="C52" s="8">
        <v>44589</v>
      </c>
      <c r="D52" s="9">
        <f>E52+F52+'[1]January 22'!F52</f>
        <v>743</v>
      </c>
      <c r="E52" s="9">
        <v>16</v>
      </c>
      <c r="F52" s="9"/>
      <c r="G52" s="9"/>
      <c r="H52" s="11">
        <v>935.38</v>
      </c>
      <c r="I52" s="7"/>
      <c r="J52" s="5">
        <f t="shared" si="0"/>
        <v>7.2</v>
      </c>
      <c r="K52" s="5">
        <v>15.8</v>
      </c>
      <c r="L52" s="5"/>
      <c r="M52" s="5"/>
      <c r="N52" s="5"/>
      <c r="O52" s="18">
        <f t="shared" si="1"/>
        <v>958.38</v>
      </c>
    </row>
    <row r="53" spans="1:15" ht="15.75" x14ac:dyDescent="0.25">
      <c r="A53" s="17" t="s">
        <v>66</v>
      </c>
      <c r="B53" s="7"/>
      <c r="C53" s="7"/>
      <c r="D53" s="9">
        <f>E53+F53+'[1]January 22'!F53</f>
        <v>0</v>
      </c>
      <c r="E53" s="9"/>
      <c r="F53" s="9"/>
      <c r="G53" s="9"/>
      <c r="H53" s="11">
        <v>935.38</v>
      </c>
      <c r="I53" s="7"/>
      <c r="J53" s="5">
        <f t="shared" si="0"/>
        <v>0</v>
      </c>
      <c r="K53" s="5"/>
      <c r="L53" s="5"/>
      <c r="M53" s="5"/>
      <c r="N53" s="5"/>
      <c r="O53" s="18">
        <f t="shared" si="1"/>
        <v>935.38</v>
      </c>
    </row>
    <row r="54" spans="1:15" ht="15.75" x14ac:dyDescent="0.25">
      <c r="A54" s="17" t="s">
        <v>67</v>
      </c>
      <c r="B54" s="7"/>
      <c r="C54" s="7"/>
      <c r="D54" s="9">
        <f>E54+F54+'[1]January 22'!F54</f>
        <v>0</v>
      </c>
      <c r="E54" s="9"/>
      <c r="F54" s="9"/>
      <c r="G54" s="9"/>
      <c r="H54" s="11">
        <v>935.38</v>
      </c>
      <c r="I54" s="7"/>
      <c r="J54" s="5">
        <f t="shared" si="0"/>
        <v>0</v>
      </c>
      <c r="K54" s="5"/>
      <c r="L54" s="5"/>
      <c r="M54" s="5"/>
      <c r="N54" s="5"/>
      <c r="O54" s="18">
        <f t="shared" si="1"/>
        <v>935.38</v>
      </c>
    </row>
    <row r="55" spans="1:15" ht="15.75" x14ac:dyDescent="0.25">
      <c r="A55" s="17" t="s">
        <v>68</v>
      </c>
      <c r="B55" s="7"/>
      <c r="C55" s="7"/>
      <c r="D55" s="9">
        <f>E55+F55+'[1]January 22'!F55</f>
        <v>0</v>
      </c>
      <c r="E55" s="9"/>
      <c r="F55" s="9"/>
      <c r="G55" s="9"/>
      <c r="H55" s="11">
        <v>935.38</v>
      </c>
      <c r="I55" s="12">
        <v>1412</v>
      </c>
      <c r="J55" s="5">
        <f t="shared" si="0"/>
        <v>0</v>
      </c>
      <c r="K55" s="5"/>
      <c r="L55" s="5"/>
      <c r="M55" s="5"/>
      <c r="N55" s="5"/>
      <c r="O55" s="18">
        <f t="shared" si="1"/>
        <v>2347.38</v>
      </c>
    </row>
    <row r="56" spans="1:15" ht="15.75" x14ac:dyDescent="0.25">
      <c r="A56" s="17" t="s">
        <v>69</v>
      </c>
      <c r="B56" s="7"/>
      <c r="C56" s="7"/>
      <c r="D56" s="9">
        <f>E56+F56+'[1]January 22'!F56</f>
        <v>0</v>
      </c>
      <c r="E56" s="9"/>
      <c r="F56" s="9"/>
      <c r="G56" s="9"/>
      <c r="H56" s="11">
        <v>935.38</v>
      </c>
      <c r="I56" s="12"/>
      <c r="J56" s="5">
        <f t="shared" si="0"/>
        <v>0</v>
      </c>
      <c r="K56" s="5"/>
      <c r="L56" s="5"/>
      <c r="M56" s="5"/>
      <c r="N56" s="5"/>
      <c r="O56" s="18">
        <f t="shared" si="1"/>
        <v>935.38</v>
      </c>
    </row>
    <row r="57" spans="1:15" ht="15.75" x14ac:dyDescent="0.25">
      <c r="A57" s="17" t="s">
        <v>70</v>
      </c>
      <c r="B57" s="7"/>
      <c r="C57" s="7"/>
      <c r="D57" s="9">
        <f>E57+F57+'[1]January 22'!F57</f>
        <v>0</v>
      </c>
      <c r="E57" s="9"/>
      <c r="F57" s="9"/>
      <c r="G57" s="9"/>
      <c r="H57" s="11">
        <v>935.38</v>
      </c>
      <c r="I57" s="7"/>
      <c r="J57" s="5">
        <f t="shared" si="0"/>
        <v>0</v>
      </c>
      <c r="K57" s="5"/>
      <c r="L57" s="5"/>
      <c r="M57" s="5"/>
      <c r="N57" s="5"/>
      <c r="O57" s="18">
        <f t="shared" si="1"/>
        <v>935.38</v>
      </c>
    </row>
    <row r="58" spans="1:15" ht="15.75" x14ac:dyDescent="0.25">
      <c r="A58" s="17" t="s">
        <v>71</v>
      </c>
      <c r="B58" s="8">
        <v>44537</v>
      </c>
      <c r="C58" s="8">
        <v>44537</v>
      </c>
      <c r="D58" s="9">
        <f>E58+F58+'[1]January 22'!F58</f>
        <v>230</v>
      </c>
      <c r="E58" s="9">
        <v>46</v>
      </c>
      <c r="F58" s="9"/>
      <c r="G58" s="9"/>
      <c r="H58" s="11">
        <v>935.38</v>
      </c>
      <c r="I58" s="7">
        <v>564.75</v>
      </c>
      <c r="J58" s="5">
        <f t="shared" si="0"/>
        <v>20.7</v>
      </c>
      <c r="K58" s="5"/>
      <c r="L58" s="5"/>
      <c r="M58" s="5"/>
      <c r="N58" s="5"/>
      <c r="O58" s="18">
        <f t="shared" si="1"/>
        <v>1520.8300000000002</v>
      </c>
    </row>
    <row r="59" spans="1:15" ht="15.75" x14ac:dyDescent="0.25">
      <c r="A59" s="17" t="s">
        <v>72</v>
      </c>
      <c r="B59" s="7"/>
      <c r="C59" s="7"/>
      <c r="D59" s="9">
        <f>E59+F59+'[1]January 22'!F59</f>
        <v>0</v>
      </c>
      <c r="E59" s="9"/>
      <c r="F59" s="9"/>
      <c r="G59" s="9"/>
      <c r="H59" s="11">
        <v>935.38</v>
      </c>
      <c r="I59" s="7"/>
      <c r="J59" s="5">
        <f t="shared" si="0"/>
        <v>0</v>
      </c>
      <c r="K59" s="5"/>
      <c r="L59" s="5"/>
      <c r="M59" s="5"/>
      <c r="N59" s="5"/>
      <c r="O59" s="18">
        <f t="shared" si="1"/>
        <v>935.38</v>
      </c>
    </row>
    <row r="60" spans="1:15" ht="15.75" x14ac:dyDescent="0.25">
      <c r="A60" s="17" t="s">
        <v>73</v>
      </c>
      <c r="B60" s="7"/>
      <c r="C60" s="7"/>
      <c r="D60" s="9">
        <f>E60+F60+'[1]January 22'!F60</f>
        <v>0</v>
      </c>
      <c r="E60" s="9"/>
      <c r="F60" s="9"/>
      <c r="G60" s="9"/>
      <c r="H60" s="11">
        <v>935.38</v>
      </c>
      <c r="I60" s="12">
        <v>1412</v>
      </c>
      <c r="J60" s="5">
        <f t="shared" si="0"/>
        <v>0</v>
      </c>
      <c r="K60" s="5"/>
      <c r="L60" s="5"/>
      <c r="M60" s="5"/>
      <c r="N60" s="5"/>
      <c r="O60" s="18">
        <f t="shared" si="1"/>
        <v>2347.38</v>
      </c>
    </row>
    <row r="61" spans="1:15" ht="15.75" x14ac:dyDescent="0.25">
      <c r="A61" s="17" t="s">
        <v>74</v>
      </c>
      <c r="B61" s="7"/>
      <c r="C61" s="7"/>
      <c r="D61" s="9">
        <f>E61+F61+'[1]January 22'!F61</f>
        <v>0</v>
      </c>
      <c r="E61" s="9"/>
      <c r="F61" s="9"/>
      <c r="G61" s="9"/>
      <c r="H61" s="11">
        <v>86.7</v>
      </c>
      <c r="I61" s="7"/>
      <c r="J61" s="5">
        <f t="shared" si="0"/>
        <v>0</v>
      </c>
      <c r="K61" s="5"/>
      <c r="L61" s="5"/>
      <c r="M61" s="5"/>
      <c r="N61" s="5"/>
      <c r="O61" s="18">
        <f t="shared" si="1"/>
        <v>86.7</v>
      </c>
    </row>
    <row r="62" spans="1:15" ht="15.75" x14ac:dyDescent="0.25">
      <c r="A62" s="17" t="s">
        <v>75</v>
      </c>
      <c r="B62" s="7"/>
      <c r="C62" s="7"/>
      <c r="D62" s="9">
        <f>E62+F62+'[1]January 22'!F62</f>
        <v>715</v>
      </c>
      <c r="E62" s="9"/>
      <c r="F62" s="9"/>
      <c r="G62" s="9"/>
      <c r="H62" s="11">
        <v>935.38</v>
      </c>
      <c r="I62" s="7"/>
      <c r="J62" s="5">
        <f t="shared" si="0"/>
        <v>0</v>
      </c>
      <c r="K62" s="5"/>
      <c r="L62" s="5"/>
      <c r="M62" s="5"/>
      <c r="N62" s="5"/>
      <c r="O62" s="18">
        <f t="shared" si="1"/>
        <v>935.38</v>
      </c>
    </row>
    <row r="63" spans="1:15" ht="15.75" x14ac:dyDescent="0.25">
      <c r="A63" s="17" t="s">
        <v>76</v>
      </c>
      <c r="B63" s="8">
        <v>44573</v>
      </c>
      <c r="C63" s="8">
        <v>44592</v>
      </c>
      <c r="D63" s="9">
        <f>E63+F63+'[1]January 22'!F63</f>
        <v>1090</v>
      </c>
      <c r="E63" s="9">
        <f>42*2</f>
        <v>84</v>
      </c>
      <c r="F63" s="9"/>
      <c r="G63" s="9"/>
      <c r="H63" s="11">
        <v>935.38</v>
      </c>
      <c r="I63" s="12">
        <v>1835.62</v>
      </c>
      <c r="J63" s="5">
        <f t="shared" si="0"/>
        <v>37.800000000000004</v>
      </c>
      <c r="K63" s="5"/>
      <c r="L63" s="5"/>
      <c r="M63" s="5"/>
      <c r="N63" s="5"/>
      <c r="O63" s="18">
        <f t="shared" si="1"/>
        <v>2808.8</v>
      </c>
    </row>
    <row r="64" spans="1:15" ht="15.75" x14ac:dyDescent="0.25">
      <c r="A64" s="17" t="s">
        <v>77</v>
      </c>
      <c r="B64" s="7"/>
      <c r="C64" s="7"/>
      <c r="D64" s="9">
        <f>E64+F64+'[1]January 22'!F64</f>
        <v>0</v>
      </c>
      <c r="E64" s="9"/>
      <c r="F64" s="9"/>
      <c r="G64" s="9"/>
      <c r="H64" s="11">
        <v>935.38</v>
      </c>
      <c r="I64" s="12"/>
      <c r="J64" s="5">
        <f t="shared" si="0"/>
        <v>0</v>
      </c>
      <c r="K64" s="5"/>
      <c r="L64" s="5"/>
      <c r="M64" s="5"/>
      <c r="N64" s="5"/>
      <c r="O64" s="18">
        <f t="shared" si="1"/>
        <v>935.38</v>
      </c>
    </row>
    <row r="65" spans="1:15" ht="15.75" x14ac:dyDescent="0.25">
      <c r="A65" s="17" t="s">
        <v>78</v>
      </c>
      <c r="B65" s="8">
        <v>44588</v>
      </c>
      <c r="C65" s="8">
        <v>44589</v>
      </c>
      <c r="D65" s="9">
        <f>E65+F65+'[1]January 22'!F65</f>
        <v>1354</v>
      </c>
      <c r="E65" s="9">
        <v>48</v>
      </c>
      <c r="F65" s="9"/>
      <c r="G65" s="9"/>
      <c r="H65" s="11">
        <v>935.38</v>
      </c>
      <c r="I65" s="7"/>
      <c r="J65" s="5">
        <f t="shared" si="0"/>
        <v>21.6</v>
      </c>
      <c r="K65" s="5"/>
      <c r="L65" s="5"/>
      <c r="M65" s="5"/>
      <c r="N65" s="5">
        <v>13</v>
      </c>
      <c r="O65" s="18">
        <f t="shared" si="1"/>
        <v>969.98</v>
      </c>
    </row>
    <row r="66" spans="1:15" ht="15.75" x14ac:dyDescent="0.25">
      <c r="A66" s="17" t="s">
        <v>79</v>
      </c>
      <c r="B66" s="7"/>
      <c r="C66" s="7"/>
      <c r="D66" s="9">
        <f>E66+F66+'[1]January 22'!F66</f>
        <v>415</v>
      </c>
      <c r="E66" s="9"/>
      <c r="F66" s="9"/>
      <c r="G66" s="9"/>
      <c r="H66" s="11">
        <v>935.38</v>
      </c>
      <c r="I66" s="12">
        <v>2824</v>
      </c>
      <c r="J66" s="5">
        <f t="shared" si="0"/>
        <v>0</v>
      </c>
      <c r="K66" s="5"/>
      <c r="L66" s="5"/>
      <c r="M66" s="5"/>
      <c r="N66" s="5"/>
      <c r="O66" s="18">
        <f t="shared" si="1"/>
        <v>3759.38</v>
      </c>
    </row>
    <row r="67" spans="1:15" ht="15.75" x14ac:dyDescent="0.25">
      <c r="A67" s="17" t="s">
        <v>80</v>
      </c>
      <c r="B67" s="7"/>
      <c r="C67" s="7"/>
      <c r="D67" s="9">
        <f>E67+F67+'[1]January 22'!F67</f>
        <v>0</v>
      </c>
      <c r="E67" s="9"/>
      <c r="F67" s="9"/>
      <c r="G67" s="9"/>
      <c r="H67" s="11">
        <v>935.38</v>
      </c>
      <c r="I67" s="12"/>
      <c r="J67" s="5">
        <f t="shared" si="0"/>
        <v>0</v>
      </c>
      <c r="K67" s="5"/>
      <c r="L67" s="5"/>
      <c r="M67" s="5"/>
      <c r="N67" s="5"/>
      <c r="O67" s="18">
        <f t="shared" si="1"/>
        <v>935.38</v>
      </c>
    </row>
    <row r="68" spans="1:15" ht="15.75" x14ac:dyDescent="0.25">
      <c r="A68" s="17" t="s">
        <v>81</v>
      </c>
      <c r="B68" s="7"/>
      <c r="C68" s="7"/>
      <c r="D68" s="9">
        <f>E68+F68+'[1]January 22'!F68</f>
        <v>1006</v>
      </c>
      <c r="E68" s="9"/>
      <c r="F68" s="9"/>
      <c r="G68" s="9"/>
      <c r="H68" s="11">
        <v>935.38</v>
      </c>
      <c r="I68" s="7"/>
      <c r="J68" s="5">
        <f t="shared" ref="J68:J89" si="2">E68*0.45+F68*0.25+G68*0.05</f>
        <v>0</v>
      </c>
      <c r="K68" s="5"/>
      <c r="L68" s="5"/>
      <c r="M68" s="5"/>
      <c r="N68" s="5"/>
      <c r="O68" s="18">
        <f t="shared" ref="O68:O73" si="3">SUM(H68:N68)</f>
        <v>935.38</v>
      </c>
    </row>
    <row r="69" spans="1:15" ht="15.75" x14ac:dyDescent="0.25">
      <c r="A69" s="17" t="s">
        <v>82</v>
      </c>
      <c r="B69" s="7"/>
      <c r="C69" s="7"/>
      <c r="D69" s="9">
        <f>E69+F69+'[1]January 22'!F69</f>
        <v>0</v>
      </c>
      <c r="E69" s="9"/>
      <c r="F69" s="9"/>
      <c r="G69" s="9"/>
      <c r="H69" s="11">
        <v>935.38</v>
      </c>
      <c r="I69" s="7"/>
      <c r="J69" s="5">
        <f t="shared" si="2"/>
        <v>0</v>
      </c>
      <c r="K69" s="5"/>
      <c r="L69" s="5"/>
      <c r="M69" s="5"/>
      <c r="N69" s="5"/>
      <c r="O69" s="18">
        <f t="shared" si="3"/>
        <v>935.38</v>
      </c>
    </row>
    <row r="70" spans="1:15" ht="15.75" x14ac:dyDescent="0.25">
      <c r="A70" s="17" t="s">
        <v>83</v>
      </c>
      <c r="B70" s="8">
        <v>44550</v>
      </c>
      <c r="C70" s="8">
        <v>44578</v>
      </c>
      <c r="D70" s="9">
        <f>E70+F70+'[1]January 22'!F70</f>
        <v>326</v>
      </c>
      <c r="E70" s="9">
        <v>42</v>
      </c>
      <c r="F70" s="9"/>
      <c r="G70" s="9"/>
      <c r="H70" s="11">
        <v>935.38</v>
      </c>
      <c r="I70" s="7">
        <v>282.33</v>
      </c>
      <c r="J70" s="5">
        <f t="shared" si="2"/>
        <v>18.900000000000002</v>
      </c>
      <c r="K70" s="5"/>
      <c r="L70" s="5"/>
      <c r="M70" s="5"/>
      <c r="N70" s="5">
        <v>5</v>
      </c>
      <c r="O70" s="18">
        <f t="shared" si="3"/>
        <v>1241.6100000000001</v>
      </c>
    </row>
    <row r="71" spans="1:15" ht="15.75" x14ac:dyDescent="0.25">
      <c r="A71" s="17" t="s">
        <v>84</v>
      </c>
      <c r="B71" s="7"/>
      <c r="C71" s="7"/>
      <c r="D71" s="9">
        <f>E71+F71+'[1]January 22'!F71</f>
        <v>0</v>
      </c>
      <c r="E71" s="9"/>
      <c r="F71" s="9"/>
      <c r="G71" s="9"/>
      <c r="H71" s="11">
        <v>935.38</v>
      </c>
      <c r="I71" s="7"/>
      <c r="J71" s="5">
        <f t="shared" si="2"/>
        <v>0</v>
      </c>
      <c r="K71" s="5"/>
      <c r="L71" s="5"/>
      <c r="M71" s="5"/>
      <c r="N71" s="5"/>
      <c r="O71" s="18">
        <f t="shared" si="3"/>
        <v>935.38</v>
      </c>
    </row>
    <row r="72" spans="1:15" ht="15.75" x14ac:dyDescent="0.25">
      <c r="A72" s="17" t="s">
        <v>85</v>
      </c>
      <c r="B72" s="7"/>
      <c r="C72" s="7"/>
      <c r="D72" s="9">
        <f>E72+F72+'[1]January 22'!F72</f>
        <v>0</v>
      </c>
      <c r="E72" s="9"/>
      <c r="F72" s="9"/>
      <c r="G72" s="9"/>
      <c r="H72" s="11">
        <v>935.38</v>
      </c>
      <c r="I72" s="7"/>
      <c r="J72" s="5">
        <f t="shared" si="2"/>
        <v>0</v>
      </c>
      <c r="K72" s="5"/>
      <c r="L72" s="5"/>
      <c r="M72" s="5"/>
      <c r="N72" s="5"/>
      <c r="O72" s="18">
        <f t="shared" si="3"/>
        <v>935.38</v>
      </c>
    </row>
    <row r="73" spans="1:15" ht="15.75" x14ac:dyDescent="0.25">
      <c r="A73" s="17" t="s">
        <v>86</v>
      </c>
      <c r="B73" s="8">
        <v>44213</v>
      </c>
      <c r="C73" s="8">
        <v>44592</v>
      </c>
      <c r="D73" s="9">
        <f>E73+F73+'[1]January 22'!F73</f>
        <v>527</v>
      </c>
      <c r="E73" s="9">
        <f>28*2+24</f>
        <v>80</v>
      </c>
      <c r="F73" s="9"/>
      <c r="G73" s="9"/>
      <c r="H73" s="11">
        <v>935.38</v>
      </c>
      <c r="I73" s="7"/>
      <c r="J73" s="5">
        <f t="shared" si="2"/>
        <v>36</v>
      </c>
      <c r="K73" s="5"/>
      <c r="L73" s="5"/>
      <c r="M73" s="5"/>
      <c r="N73" s="5"/>
      <c r="O73" s="18">
        <f t="shared" si="3"/>
        <v>971.38</v>
      </c>
    </row>
    <row r="74" spans="1:15" ht="15.75" x14ac:dyDescent="0.25">
      <c r="A74" s="17" t="s">
        <v>87</v>
      </c>
      <c r="B74" s="8">
        <v>44504</v>
      </c>
      <c r="C74" s="8">
        <v>44536</v>
      </c>
      <c r="D74" s="9">
        <f>E74+F74+'[1]January 22'!F74</f>
        <v>0</v>
      </c>
      <c r="E74" s="9"/>
      <c r="F74" s="9"/>
      <c r="G74" s="9"/>
      <c r="H74" s="11">
        <v>935.38</v>
      </c>
      <c r="I74" s="7"/>
      <c r="J74" s="5">
        <f t="shared" si="2"/>
        <v>0</v>
      </c>
      <c r="K74" s="5">
        <f>63.4+19.6</f>
        <v>83</v>
      </c>
      <c r="L74" s="5"/>
      <c r="M74" s="5"/>
      <c r="N74" s="5">
        <f>10*2</f>
        <v>20</v>
      </c>
      <c r="O74" s="18">
        <f t="shared" ref="O74:O89" si="4">SUM(H74:N74)</f>
        <v>1038.3800000000001</v>
      </c>
    </row>
    <row r="75" spans="1:15" ht="15.75" x14ac:dyDescent="0.25">
      <c r="A75" s="17" t="s">
        <v>88</v>
      </c>
      <c r="B75" s="7"/>
      <c r="C75" s="7"/>
      <c r="D75" s="9">
        <f>E75+F75+'[1]January 22'!F75</f>
        <v>272</v>
      </c>
      <c r="E75" s="9"/>
      <c r="F75" s="9"/>
      <c r="G75" s="9"/>
      <c r="H75" s="11">
        <v>935.38</v>
      </c>
      <c r="I75" s="7"/>
      <c r="J75" s="5">
        <f t="shared" si="2"/>
        <v>0</v>
      </c>
      <c r="K75" s="5"/>
      <c r="L75" s="5"/>
      <c r="M75" s="5"/>
      <c r="N75" s="5"/>
      <c r="O75" s="18">
        <f t="shared" si="4"/>
        <v>935.38</v>
      </c>
    </row>
    <row r="76" spans="1:15" ht="15.75" x14ac:dyDescent="0.25">
      <c r="A76" s="17" t="s">
        <v>89</v>
      </c>
      <c r="B76" s="7"/>
      <c r="C76" s="7"/>
      <c r="D76" s="9">
        <f>E76+F76+'[1]January 22'!F76</f>
        <v>0</v>
      </c>
      <c r="E76" s="9"/>
      <c r="F76" s="9"/>
      <c r="G76" s="9"/>
      <c r="H76" s="11">
        <v>935.38</v>
      </c>
      <c r="I76" s="7">
        <v>211.75</v>
      </c>
      <c r="J76" s="5">
        <f t="shared" si="2"/>
        <v>0</v>
      </c>
      <c r="K76" s="5"/>
      <c r="L76" s="5"/>
      <c r="M76" s="5"/>
      <c r="N76" s="5"/>
      <c r="O76" s="18">
        <f t="shared" si="4"/>
        <v>1147.1300000000001</v>
      </c>
    </row>
    <row r="77" spans="1:15" ht="15.75" x14ac:dyDescent="0.25">
      <c r="A77" s="17" t="s">
        <v>90</v>
      </c>
      <c r="B77" s="8">
        <v>44536</v>
      </c>
      <c r="C77" s="8">
        <v>44592</v>
      </c>
      <c r="D77" s="9">
        <f>E77+F77+'[1]January 22'!F77</f>
        <v>1390</v>
      </c>
      <c r="E77" s="9">
        <f>38+26+20+15+14+26+30</f>
        <v>169</v>
      </c>
      <c r="F77" s="9"/>
      <c r="G77" s="9"/>
      <c r="H77" s="11">
        <v>935.38</v>
      </c>
      <c r="I77" s="7">
        <v>564.75</v>
      </c>
      <c r="J77" s="5">
        <f t="shared" si="2"/>
        <v>76.05</v>
      </c>
      <c r="K77" s="5"/>
      <c r="L77" s="5"/>
      <c r="M77" s="5"/>
      <c r="N77" s="5">
        <f>10*2</f>
        <v>20</v>
      </c>
      <c r="O77" s="18">
        <f t="shared" si="4"/>
        <v>1596.18</v>
      </c>
    </row>
    <row r="78" spans="1:15" ht="15.75" x14ac:dyDescent="0.25">
      <c r="A78" s="17" t="s">
        <v>91</v>
      </c>
      <c r="B78" s="7"/>
      <c r="C78" s="7"/>
      <c r="D78" s="9">
        <f>E78+F78+'[1]January 22'!F78</f>
        <v>952</v>
      </c>
      <c r="E78" s="9"/>
      <c r="F78" s="9"/>
      <c r="G78" s="9"/>
      <c r="H78" s="11">
        <v>935.38</v>
      </c>
      <c r="I78" s="7"/>
      <c r="J78" s="5">
        <f t="shared" si="2"/>
        <v>0</v>
      </c>
      <c r="K78" s="5"/>
      <c r="L78" s="5"/>
      <c r="M78" s="5"/>
      <c r="N78" s="5"/>
      <c r="O78" s="18">
        <f t="shared" si="4"/>
        <v>935.38</v>
      </c>
    </row>
    <row r="79" spans="1:15" ht="15.75" x14ac:dyDescent="0.25">
      <c r="A79" s="17" t="s">
        <v>92</v>
      </c>
      <c r="B79" s="7"/>
      <c r="C79" s="7"/>
      <c r="D79" s="9">
        <f>E79+F79+'[1]January 22'!F79</f>
        <v>550</v>
      </c>
      <c r="E79" s="9"/>
      <c r="F79" s="9"/>
      <c r="G79" s="9"/>
      <c r="H79" s="11">
        <v>935.38</v>
      </c>
      <c r="I79" s="7">
        <v>423.58</v>
      </c>
      <c r="J79" s="5">
        <f t="shared" si="2"/>
        <v>0</v>
      </c>
      <c r="K79" s="5"/>
      <c r="L79" s="5"/>
      <c r="M79" s="5"/>
      <c r="N79" s="5"/>
      <c r="O79" s="18">
        <f t="shared" si="4"/>
        <v>1358.96</v>
      </c>
    </row>
    <row r="80" spans="1:15" ht="15.75" x14ac:dyDescent="0.25">
      <c r="A80" s="17" t="s">
        <v>93</v>
      </c>
      <c r="B80" s="8">
        <v>44566</v>
      </c>
      <c r="C80" s="8">
        <v>44589</v>
      </c>
      <c r="D80" s="9">
        <f>E80+F80+'[1]January 22'!F80</f>
        <v>611</v>
      </c>
      <c r="E80" s="9">
        <f>15*3+8*2+5+11+6</f>
        <v>83</v>
      </c>
      <c r="F80" s="9"/>
      <c r="G80" s="9"/>
      <c r="H80" s="11">
        <v>935.38</v>
      </c>
      <c r="I80" s="7"/>
      <c r="J80" s="5">
        <f t="shared" si="2"/>
        <v>37.35</v>
      </c>
      <c r="K80" s="5">
        <v>6</v>
      </c>
      <c r="L80" s="5"/>
      <c r="M80" s="5"/>
      <c r="N80" s="5"/>
      <c r="O80" s="18">
        <f t="shared" si="4"/>
        <v>978.73</v>
      </c>
    </row>
    <row r="81" spans="1:15" ht="15.75" x14ac:dyDescent="0.25">
      <c r="A81" s="17" t="s">
        <v>94</v>
      </c>
      <c r="B81" s="7"/>
      <c r="C81" s="7"/>
      <c r="D81" s="9">
        <f>E81+F81+'[1]January 22'!F81</f>
        <v>818</v>
      </c>
      <c r="E81" s="9"/>
      <c r="F81" s="9"/>
      <c r="G81" s="9"/>
      <c r="H81" s="11">
        <v>935.38</v>
      </c>
      <c r="I81" s="7"/>
      <c r="J81" s="5">
        <f t="shared" si="2"/>
        <v>0</v>
      </c>
      <c r="K81" s="5"/>
      <c r="L81" s="5"/>
      <c r="M81" s="5"/>
      <c r="N81" s="5"/>
      <c r="O81" s="18">
        <f t="shared" si="4"/>
        <v>935.38</v>
      </c>
    </row>
    <row r="82" spans="1:15" ht="15.75" x14ac:dyDescent="0.25">
      <c r="A82" s="17" t="s">
        <v>95</v>
      </c>
      <c r="B82" s="7"/>
      <c r="C82" s="7"/>
      <c r="D82" s="9">
        <f>E82+F82+'[1]January 22'!F82</f>
        <v>0</v>
      </c>
      <c r="E82" s="9"/>
      <c r="F82" s="9"/>
      <c r="G82" s="9"/>
      <c r="H82" s="11">
        <v>935.38</v>
      </c>
      <c r="I82" s="7">
        <v>211.75</v>
      </c>
      <c r="J82" s="5">
        <f t="shared" si="2"/>
        <v>0</v>
      </c>
      <c r="K82" s="5"/>
      <c r="L82" s="5"/>
      <c r="M82" s="5"/>
      <c r="N82" s="5"/>
      <c r="O82" s="18">
        <f t="shared" si="4"/>
        <v>1147.1300000000001</v>
      </c>
    </row>
    <row r="83" spans="1:15" ht="15.75" x14ac:dyDescent="0.25">
      <c r="A83" s="17" t="s">
        <v>96</v>
      </c>
      <c r="B83" s="7"/>
      <c r="C83" s="7"/>
      <c r="D83" s="9">
        <f>E83+F83+'[1]January 22'!F83</f>
        <v>132</v>
      </c>
      <c r="E83" s="9"/>
      <c r="F83" s="9"/>
      <c r="G83" s="9"/>
      <c r="H83" s="11">
        <v>935.38</v>
      </c>
      <c r="I83" s="7">
        <v>211.75</v>
      </c>
      <c r="J83" s="5">
        <f t="shared" si="2"/>
        <v>0</v>
      </c>
      <c r="K83" s="5"/>
      <c r="L83" s="5"/>
      <c r="M83" s="5"/>
      <c r="N83" s="5"/>
      <c r="O83" s="18">
        <f t="shared" si="4"/>
        <v>1147.1300000000001</v>
      </c>
    </row>
    <row r="84" spans="1:15" ht="15.75" x14ac:dyDescent="0.25">
      <c r="A84" s="17" t="s">
        <v>97</v>
      </c>
      <c r="B84" s="8">
        <v>44589</v>
      </c>
      <c r="C84" s="8">
        <v>44589</v>
      </c>
      <c r="D84" s="9">
        <f>E84+F84+'[1]January 22'!F84</f>
        <v>222</v>
      </c>
      <c r="E84" s="9">
        <v>5</v>
      </c>
      <c r="F84" s="9"/>
      <c r="G84" s="9"/>
      <c r="H84" s="11">
        <v>935.38</v>
      </c>
      <c r="I84" s="7">
        <v>282.33</v>
      </c>
      <c r="J84" s="5">
        <f t="shared" si="2"/>
        <v>2.25</v>
      </c>
      <c r="K84" s="5"/>
      <c r="L84" s="5"/>
      <c r="M84" s="5"/>
      <c r="N84" s="5">
        <v>11</v>
      </c>
      <c r="O84" s="18">
        <f t="shared" si="4"/>
        <v>1230.96</v>
      </c>
    </row>
    <row r="85" spans="1:15" ht="15.75" x14ac:dyDescent="0.25">
      <c r="A85" s="17" t="s">
        <v>98</v>
      </c>
      <c r="B85" s="7"/>
      <c r="C85" s="7"/>
      <c r="D85" s="9">
        <f>E85+F85+'[1]January 22'!F85</f>
        <v>0</v>
      </c>
      <c r="E85" s="9"/>
      <c r="F85" s="9"/>
      <c r="G85" s="9"/>
      <c r="H85" s="11">
        <v>935.38</v>
      </c>
      <c r="I85" s="7">
        <v>564.75</v>
      </c>
      <c r="J85" s="5">
        <f t="shared" si="2"/>
        <v>0</v>
      </c>
      <c r="K85" s="5"/>
      <c r="L85" s="5"/>
      <c r="M85" s="5"/>
      <c r="N85" s="5"/>
      <c r="O85" s="18">
        <f t="shared" si="4"/>
        <v>1500.13</v>
      </c>
    </row>
    <row r="86" spans="1:15" ht="15.75" x14ac:dyDescent="0.25">
      <c r="A86" s="17" t="s">
        <v>99</v>
      </c>
      <c r="B86" s="7"/>
      <c r="C86" s="7"/>
      <c r="D86" s="9">
        <f>E86+F86+'[1]January 22'!F86</f>
        <v>78</v>
      </c>
      <c r="E86" s="9"/>
      <c r="F86" s="9"/>
      <c r="G86" s="9"/>
      <c r="H86" s="11">
        <v>935.38</v>
      </c>
      <c r="I86" s="7"/>
      <c r="J86" s="5">
        <f t="shared" si="2"/>
        <v>0</v>
      </c>
      <c r="K86" s="5"/>
      <c r="L86" s="5"/>
      <c r="M86" s="5"/>
      <c r="N86" s="5"/>
      <c r="O86" s="18">
        <f t="shared" si="4"/>
        <v>935.38</v>
      </c>
    </row>
    <row r="87" spans="1:15" ht="15.75" x14ac:dyDescent="0.25">
      <c r="A87" s="17" t="s">
        <v>100</v>
      </c>
      <c r="B87" s="7"/>
      <c r="C87" s="7"/>
      <c r="D87" s="9">
        <f>E87+F87+'[1]January 22'!F87</f>
        <v>1456</v>
      </c>
      <c r="E87" s="9"/>
      <c r="F87" s="9"/>
      <c r="G87" s="9"/>
      <c r="H87" s="11">
        <v>935.38</v>
      </c>
      <c r="I87" s="7"/>
      <c r="J87" s="5">
        <f t="shared" si="2"/>
        <v>0</v>
      </c>
      <c r="K87" s="5"/>
      <c r="L87" s="5"/>
      <c r="M87" s="5"/>
      <c r="N87" s="5"/>
      <c r="O87" s="18">
        <f t="shared" si="4"/>
        <v>935.38</v>
      </c>
    </row>
    <row r="88" spans="1:15" ht="15.75" x14ac:dyDescent="0.25">
      <c r="A88" s="17" t="s">
        <v>101</v>
      </c>
      <c r="B88" s="8">
        <v>44543</v>
      </c>
      <c r="C88" s="8">
        <v>44582</v>
      </c>
      <c r="D88" s="9">
        <f>E88+F88+'[1]January 22'!F88</f>
        <v>410</v>
      </c>
      <c r="E88" s="9">
        <f>5+15</f>
        <v>20</v>
      </c>
      <c r="F88" s="9"/>
      <c r="G88" s="9"/>
      <c r="H88" s="11">
        <v>935.38</v>
      </c>
      <c r="I88" s="7"/>
      <c r="J88" s="5">
        <f t="shared" si="2"/>
        <v>9</v>
      </c>
      <c r="K88" s="5"/>
      <c r="L88" s="5"/>
      <c r="M88" s="5"/>
      <c r="N88" s="5">
        <f>13*2</f>
        <v>26</v>
      </c>
      <c r="O88" s="18">
        <f t="shared" si="4"/>
        <v>970.38</v>
      </c>
    </row>
    <row r="89" spans="1:15" ht="15.75" x14ac:dyDescent="0.25">
      <c r="A89" s="17" t="s">
        <v>102</v>
      </c>
      <c r="B89" s="14">
        <v>44573</v>
      </c>
      <c r="C89" s="14">
        <v>44592</v>
      </c>
      <c r="D89" s="9">
        <f>E89+F89+'[1]January 22'!F89</f>
        <v>1730</v>
      </c>
      <c r="E89" s="15">
        <f>38*2+7+12</f>
        <v>95</v>
      </c>
      <c r="F89" s="15"/>
      <c r="G89" s="7"/>
      <c r="H89" s="11">
        <v>935.38</v>
      </c>
      <c r="I89" s="12">
        <v>1412</v>
      </c>
      <c r="J89" s="5">
        <f t="shared" si="2"/>
        <v>42.75</v>
      </c>
      <c r="K89" s="15"/>
      <c r="L89" s="15"/>
      <c r="M89" s="15"/>
      <c r="N89" s="7"/>
      <c r="O89" s="18">
        <f t="shared" si="4"/>
        <v>2390.13</v>
      </c>
    </row>
    <row r="90" spans="1:15" ht="15.75" x14ac:dyDescent="0.25">
      <c r="A90" s="16"/>
      <c r="B90" s="6"/>
      <c r="C90" s="6"/>
      <c r="D90" s="22">
        <f t="shared" ref="D90:O90" si="5">SUM(D4:D89)</f>
        <v>39853</v>
      </c>
      <c r="E90" s="22">
        <f t="shared" si="5"/>
        <v>3436</v>
      </c>
      <c r="F90" s="6">
        <f t="shared" si="5"/>
        <v>0</v>
      </c>
      <c r="G90" s="6">
        <f t="shared" si="5"/>
        <v>45</v>
      </c>
      <c r="H90" s="22">
        <f t="shared" si="5"/>
        <v>78645.199999999983</v>
      </c>
      <c r="I90" s="22">
        <f t="shared" si="5"/>
        <v>27295.110000000004</v>
      </c>
      <c r="J90" s="22">
        <f t="shared" si="5"/>
        <v>1548.45</v>
      </c>
      <c r="K90" s="23">
        <f t="shared" si="5"/>
        <v>249</v>
      </c>
      <c r="L90" s="6">
        <f t="shared" si="5"/>
        <v>0</v>
      </c>
      <c r="M90" s="6">
        <f t="shared" si="5"/>
        <v>0</v>
      </c>
      <c r="N90" s="23">
        <f t="shared" si="5"/>
        <v>218.5</v>
      </c>
      <c r="O90" s="24">
        <f t="shared" si="5"/>
        <v>107956.2600000001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February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Members Expenses - February 2022</dc:title>
  <dc:creator>Rush, Donna</dc:creator>
  <cp:lastModifiedBy>Evans, Robin</cp:lastModifiedBy>
  <dcterms:created xsi:type="dcterms:W3CDTF">2022-03-29T08:53:45Z</dcterms:created>
  <dcterms:modified xsi:type="dcterms:W3CDTF">2022-03-30T09:11:19Z</dcterms:modified>
</cp:coreProperties>
</file>