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ANKING\MEMBERS &amp; CHIEF OFFICERS\Members Allowances &amp; Expenses\Internet Publications\Current Year\2021-2022\"/>
    </mc:Choice>
  </mc:AlternateContent>
  <xr:revisionPtr revIDLastSave="0" documentId="8_{1A6B4FCE-E8FA-4A09-A6CC-7F85D0D7BC09}" xr6:coauthVersionLast="46" xr6:coauthVersionMax="46" xr10:uidLastSave="{00000000-0000-0000-0000-000000000000}"/>
  <bookViews>
    <workbookView xWindow="-110" yWindow="-110" windowWidth="19420" windowHeight="10420" xr2:uid="{4E1E85B4-86B7-4D9B-AC3B-90BED7069FFB}"/>
  </bookViews>
  <sheets>
    <sheet name="December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0" i="1" l="1"/>
  <c r="L90" i="1"/>
  <c r="H90" i="1"/>
  <c r="G90" i="1"/>
  <c r="F90" i="1"/>
  <c r="J89" i="1"/>
  <c r="O89" i="1" s="1"/>
  <c r="D89" i="1"/>
  <c r="E88" i="1"/>
  <c r="J88" i="1" s="1"/>
  <c r="O88" i="1" s="1"/>
  <c r="J87" i="1"/>
  <c r="O87" i="1" s="1"/>
  <c r="D87" i="1"/>
  <c r="O86" i="1"/>
  <c r="J86" i="1"/>
  <c r="D86" i="1"/>
  <c r="J85" i="1"/>
  <c r="O85" i="1" s="1"/>
  <c r="D85" i="1"/>
  <c r="I84" i="1"/>
  <c r="E84" i="1"/>
  <c r="D84" i="1" s="1"/>
  <c r="J83" i="1"/>
  <c r="I83" i="1"/>
  <c r="D83" i="1"/>
  <c r="J82" i="1"/>
  <c r="O82" i="1" s="1"/>
  <c r="D82" i="1"/>
  <c r="E81" i="1"/>
  <c r="D81" i="1" s="1"/>
  <c r="E80" i="1"/>
  <c r="D80" i="1" s="1"/>
  <c r="J79" i="1"/>
  <c r="O79" i="1" s="1"/>
  <c r="D79" i="1"/>
  <c r="E78" i="1"/>
  <c r="D78" i="1" s="1"/>
  <c r="E77" i="1"/>
  <c r="J77" i="1" s="1"/>
  <c r="O77" i="1" s="1"/>
  <c r="J76" i="1"/>
  <c r="I76" i="1"/>
  <c r="D76" i="1"/>
  <c r="E75" i="1"/>
  <c r="D75" i="1" s="1"/>
  <c r="N74" i="1"/>
  <c r="K74" i="1"/>
  <c r="J74" i="1"/>
  <c r="D74" i="1"/>
  <c r="E73" i="1"/>
  <c r="D73" i="1" s="1"/>
  <c r="J72" i="1"/>
  <c r="O72" i="1" s="1"/>
  <c r="D72" i="1"/>
  <c r="J71" i="1"/>
  <c r="O71" i="1" s="1"/>
  <c r="D71" i="1"/>
  <c r="J70" i="1"/>
  <c r="O70" i="1" s="1"/>
  <c r="D70" i="1"/>
  <c r="J69" i="1"/>
  <c r="O69" i="1" s="1"/>
  <c r="D69" i="1"/>
  <c r="E68" i="1"/>
  <c r="D68" i="1" s="1"/>
  <c r="J67" i="1"/>
  <c r="O67" i="1" s="1"/>
  <c r="D67" i="1"/>
  <c r="E66" i="1"/>
  <c r="J66" i="1" s="1"/>
  <c r="O66" i="1" s="1"/>
  <c r="E65" i="1"/>
  <c r="J65" i="1" s="1"/>
  <c r="O65" i="1" s="1"/>
  <c r="D65" i="1"/>
  <c r="J64" i="1"/>
  <c r="O64" i="1" s="1"/>
  <c r="D64" i="1"/>
  <c r="E63" i="1"/>
  <c r="J63" i="1" s="1"/>
  <c r="O63" i="1" s="1"/>
  <c r="E62" i="1"/>
  <c r="J62" i="1" s="1"/>
  <c r="O62" i="1" s="1"/>
  <c r="J61" i="1"/>
  <c r="O61" i="1" s="1"/>
  <c r="D61" i="1"/>
  <c r="J60" i="1"/>
  <c r="O60" i="1" s="1"/>
  <c r="I60" i="1"/>
  <c r="D60" i="1"/>
  <c r="J59" i="1"/>
  <c r="O59" i="1" s="1"/>
  <c r="D59" i="1"/>
  <c r="N58" i="1"/>
  <c r="E58" i="1"/>
  <c r="J58" i="1" s="1"/>
  <c r="O58" i="1" s="1"/>
  <c r="J57" i="1"/>
  <c r="O57" i="1" s="1"/>
  <c r="D57" i="1"/>
  <c r="J56" i="1"/>
  <c r="O56" i="1" s="1"/>
  <c r="D56" i="1"/>
  <c r="J55" i="1"/>
  <c r="I55" i="1"/>
  <c r="D55" i="1"/>
  <c r="J54" i="1"/>
  <c r="O54" i="1" s="1"/>
  <c r="D54" i="1"/>
  <c r="J53" i="1"/>
  <c r="O53" i="1" s="1"/>
  <c r="D53" i="1"/>
  <c r="J52" i="1"/>
  <c r="O52" i="1" s="1"/>
  <c r="D52" i="1"/>
  <c r="J51" i="1"/>
  <c r="O51" i="1" s="1"/>
  <c r="D51" i="1"/>
  <c r="J50" i="1"/>
  <c r="O50" i="1" s="1"/>
  <c r="D50" i="1"/>
  <c r="E49" i="1"/>
  <c r="J49" i="1" s="1"/>
  <c r="O49" i="1" s="1"/>
  <c r="E48" i="1"/>
  <c r="J48" i="1" s="1"/>
  <c r="O48" i="1" s="1"/>
  <c r="I47" i="1"/>
  <c r="E47" i="1"/>
  <c r="J47" i="1" s="1"/>
  <c r="J46" i="1"/>
  <c r="O46" i="1" s="1"/>
  <c r="D46" i="1"/>
  <c r="K45" i="1"/>
  <c r="K90" i="1" s="1"/>
  <c r="E45" i="1"/>
  <c r="J45" i="1" s="1"/>
  <c r="O45" i="1" s="1"/>
  <c r="D45" i="1"/>
  <c r="J44" i="1"/>
  <c r="O44" i="1" s="1"/>
  <c r="D44" i="1"/>
  <c r="J43" i="1"/>
  <c r="I43" i="1"/>
  <c r="O43" i="1" s="1"/>
  <c r="D43" i="1"/>
  <c r="I42" i="1"/>
  <c r="E42" i="1"/>
  <c r="J42" i="1" s="1"/>
  <c r="J41" i="1"/>
  <c r="O41" i="1" s="1"/>
  <c r="D41" i="1"/>
  <c r="J40" i="1"/>
  <c r="O40" i="1" s="1"/>
  <c r="D40" i="1"/>
  <c r="J39" i="1"/>
  <c r="O39" i="1" s="1"/>
  <c r="D39" i="1"/>
  <c r="J38" i="1"/>
  <c r="I38" i="1"/>
  <c r="D38" i="1"/>
  <c r="J37" i="1"/>
  <c r="O37" i="1" s="1"/>
  <c r="D37" i="1"/>
  <c r="E36" i="1"/>
  <c r="J36" i="1" s="1"/>
  <c r="O36" i="1" s="1"/>
  <c r="J35" i="1"/>
  <c r="O35" i="1" s="1"/>
  <c r="D35" i="1"/>
  <c r="O34" i="1"/>
  <c r="J34" i="1"/>
  <c r="I34" i="1"/>
  <c r="D34" i="1"/>
  <c r="O33" i="1"/>
  <c r="J33" i="1"/>
  <c r="D33" i="1"/>
  <c r="J32" i="1"/>
  <c r="O32" i="1" s="1"/>
  <c r="D32" i="1"/>
  <c r="E31" i="1"/>
  <c r="D31" i="1" s="1"/>
  <c r="J30" i="1"/>
  <c r="O30" i="1" s="1"/>
  <c r="D30" i="1"/>
  <c r="J29" i="1"/>
  <c r="O29" i="1" s="1"/>
  <c r="D29" i="1"/>
  <c r="E28" i="1"/>
  <c r="J28" i="1" s="1"/>
  <c r="O28" i="1" s="1"/>
  <c r="E27" i="1"/>
  <c r="J27" i="1" s="1"/>
  <c r="O27" i="1" s="1"/>
  <c r="O26" i="1"/>
  <c r="J26" i="1"/>
  <c r="D26" i="1"/>
  <c r="J25" i="1"/>
  <c r="O25" i="1" s="1"/>
  <c r="D25" i="1"/>
  <c r="J24" i="1"/>
  <c r="I24" i="1"/>
  <c r="D24" i="1"/>
  <c r="J23" i="1"/>
  <c r="I23" i="1"/>
  <c r="D23" i="1"/>
  <c r="J22" i="1"/>
  <c r="O22" i="1" s="1"/>
  <c r="D22" i="1"/>
  <c r="E21" i="1"/>
  <c r="J21" i="1" s="1"/>
  <c r="O21" i="1" s="1"/>
  <c r="J20" i="1"/>
  <c r="O20" i="1" s="1"/>
  <c r="D20" i="1"/>
  <c r="E19" i="1"/>
  <c r="J19" i="1" s="1"/>
  <c r="O19" i="1" s="1"/>
  <c r="J18" i="1"/>
  <c r="O18" i="1" s="1"/>
  <c r="D18" i="1"/>
  <c r="J17" i="1"/>
  <c r="O17" i="1" s="1"/>
  <c r="D17" i="1"/>
  <c r="J16" i="1"/>
  <c r="O16" i="1" s="1"/>
  <c r="D16" i="1"/>
  <c r="J15" i="1"/>
  <c r="O15" i="1" s="1"/>
  <c r="D15" i="1"/>
  <c r="E14" i="1"/>
  <c r="J14" i="1" s="1"/>
  <c r="O14" i="1" s="1"/>
  <c r="E13" i="1"/>
  <c r="J13" i="1" s="1"/>
  <c r="O13" i="1" s="1"/>
  <c r="O12" i="1"/>
  <c r="J12" i="1"/>
  <c r="D12" i="1"/>
  <c r="E11" i="1"/>
  <c r="D11" i="1" s="1"/>
  <c r="J10" i="1"/>
  <c r="O10" i="1" s="1"/>
  <c r="D10" i="1"/>
  <c r="J9" i="1"/>
  <c r="O9" i="1" s="1"/>
  <c r="D9" i="1"/>
  <c r="J8" i="1"/>
  <c r="O8" i="1" s="1"/>
  <c r="D8" i="1"/>
  <c r="N7" i="1"/>
  <c r="N90" i="1" s="1"/>
  <c r="E7" i="1"/>
  <c r="J7" i="1" s="1"/>
  <c r="J6" i="1"/>
  <c r="O6" i="1" s="1"/>
  <c r="D6" i="1"/>
  <c r="O5" i="1"/>
  <c r="J5" i="1"/>
  <c r="D5" i="1"/>
  <c r="O4" i="1"/>
  <c r="E4" i="1"/>
  <c r="D4" i="1" s="1"/>
  <c r="O42" i="1" l="1"/>
  <c r="O47" i="1"/>
  <c r="J75" i="1"/>
  <c r="O75" i="1" s="1"/>
  <c r="O24" i="1"/>
  <c r="O7" i="1"/>
  <c r="D58" i="1"/>
  <c r="O76" i="1"/>
  <c r="J78" i="1"/>
  <c r="O78" i="1" s="1"/>
  <c r="J11" i="1"/>
  <c r="O11" i="1" s="1"/>
  <c r="D7" i="1"/>
  <c r="O23" i="1"/>
  <c r="O38" i="1"/>
  <c r="O55" i="1"/>
  <c r="O74" i="1"/>
  <c r="O83" i="1"/>
  <c r="J84" i="1"/>
  <c r="D88" i="1"/>
  <c r="D21" i="1"/>
  <c r="D36" i="1"/>
  <c r="D42" i="1"/>
  <c r="D47" i="1"/>
  <c r="D66" i="1"/>
  <c r="D77" i="1"/>
  <c r="O84" i="1"/>
  <c r="D13" i="1"/>
  <c r="D14" i="1"/>
  <c r="D19" i="1"/>
  <c r="D27" i="1"/>
  <c r="D28" i="1"/>
  <c r="J31" i="1"/>
  <c r="O31" i="1" s="1"/>
  <c r="D48" i="1"/>
  <c r="D49" i="1"/>
  <c r="D62" i="1"/>
  <c r="D63" i="1"/>
  <c r="J68" i="1"/>
  <c r="O68" i="1" s="1"/>
  <c r="J73" i="1"/>
  <c r="O73" i="1" s="1"/>
  <c r="J80" i="1"/>
  <c r="O80" i="1" s="1"/>
  <c r="J81" i="1"/>
  <c r="O81" i="1" s="1"/>
  <c r="E90" i="1"/>
  <c r="I90" i="1"/>
  <c r="O90" i="1" l="1"/>
  <c r="D90" i="1"/>
  <c r="J90" i="1"/>
</calcChain>
</file>

<file path=xl/sharedStrings.xml><?xml version="1.0" encoding="utf-8"?>
<sst xmlns="http://schemas.openxmlformats.org/spreadsheetml/2006/main" count="103" uniqueCount="103">
  <si>
    <t>Members Allowances</t>
  </si>
  <si>
    <t>Allowances for period 1-31 December 2021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</si>
  <si>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</si>
  <si>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</si>
  <si>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</si>
  <si>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</si>
  <si>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</si>
  <si>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</si>
  <si>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</si>
  <si>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</si>
  <si>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SRA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</si>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</sst>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2" fillId="0" borderId="1" xfId="1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14" fontId="2" fillId="0" borderId="1" xfId="0" applyNumberFormat="1" applyFont="1" applyFill="1" applyBorder="1"/>
    <xf numFmtId="41" fontId="2" fillId="0" borderId="1" xfId="1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2" xfId="0" applyFont="1" applyFill="1" applyBorder="1"/>
    <xf numFmtId="43" fontId="2" fillId="0" borderId="6" xfId="1" applyFont="1" applyFill="1" applyBorder="1"/>
    <xf numFmtId="0" fontId="2" fillId="0" borderId="7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/>
    <xf numFmtId="4" fontId="2" fillId="0" borderId="9" xfId="0" applyNumberFormat="1" applyFont="1" applyFill="1" applyBorder="1"/>
    <xf numFmtId="164" fontId="2" fillId="0" borderId="3" xfId="1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ING/MEMBERS%20&amp;%20CHIEF%20OFFICERS/Members%20Allowances%20&amp;%20Expenses/Monthly%20Payments%20Spreadsheets/2021-2022/April%202021-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1"/>
      <sheetName val="May 21"/>
      <sheetName val="June 21"/>
      <sheetName val="July 21"/>
      <sheetName val="Aug 21"/>
      <sheetName val="September 21"/>
      <sheetName val="October 21"/>
      <sheetName val="November 21"/>
      <sheetName val="December 21"/>
      <sheetName val="January 22"/>
      <sheetName val="February 22"/>
      <sheetName val="March 22"/>
      <sheetName val="NOTES"/>
      <sheetName val="Expenses Cumulative 2021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>
            <v>529</v>
          </cell>
        </row>
        <row r="7">
          <cell r="F7">
            <v>0</v>
          </cell>
        </row>
        <row r="8">
          <cell r="F8">
            <v>276</v>
          </cell>
        </row>
        <row r="9">
          <cell r="F9">
            <v>340</v>
          </cell>
        </row>
        <row r="10">
          <cell r="F10">
            <v>0</v>
          </cell>
        </row>
        <row r="11">
          <cell r="F11">
            <v>645</v>
          </cell>
        </row>
        <row r="12">
          <cell r="F12">
            <v>0</v>
          </cell>
        </row>
        <row r="13">
          <cell r="F13">
            <v>152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452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601</v>
          </cell>
        </row>
        <row r="20">
          <cell r="F20">
            <v>176</v>
          </cell>
        </row>
        <row r="21">
          <cell r="F21">
            <v>1167</v>
          </cell>
        </row>
        <row r="22">
          <cell r="F22">
            <v>0</v>
          </cell>
        </row>
        <row r="23">
          <cell r="F23">
            <v>606</v>
          </cell>
        </row>
        <row r="24">
          <cell r="F24">
            <v>0</v>
          </cell>
        </row>
        <row r="25">
          <cell r="F25">
            <v>156</v>
          </cell>
        </row>
        <row r="26">
          <cell r="F26">
            <v>0</v>
          </cell>
        </row>
        <row r="27">
          <cell r="F27">
            <v>541</v>
          </cell>
        </row>
        <row r="28">
          <cell r="F28">
            <v>0</v>
          </cell>
        </row>
        <row r="29">
          <cell r="F29">
            <v>588</v>
          </cell>
        </row>
        <row r="30">
          <cell r="F30">
            <v>1283</v>
          </cell>
        </row>
        <row r="31">
          <cell r="F31">
            <v>710</v>
          </cell>
        </row>
        <row r="32">
          <cell r="F32">
            <v>289</v>
          </cell>
        </row>
        <row r="33">
          <cell r="F33">
            <v>597</v>
          </cell>
        </row>
        <row r="34">
          <cell r="F34">
            <v>0</v>
          </cell>
        </row>
        <row r="35">
          <cell r="F35">
            <v>277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947</v>
          </cell>
        </row>
        <row r="39">
          <cell r="F39">
            <v>0</v>
          </cell>
        </row>
        <row r="40">
          <cell r="F40">
            <v>16</v>
          </cell>
        </row>
        <row r="41">
          <cell r="F41">
            <v>40</v>
          </cell>
        </row>
        <row r="42">
          <cell r="F42">
            <v>0</v>
          </cell>
        </row>
        <row r="43">
          <cell r="F43">
            <v>186</v>
          </cell>
        </row>
        <row r="44">
          <cell r="F44">
            <v>1265</v>
          </cell>
        </row>
        <row r="45">
          <cell r="F45">
            <v>406</v>
          </cell>
        </row>
        <row r="46">
          <cell r="F46">
            <v>0</v>
          </cell>
        </row>
        <row r="47">
          <cell r="F47">
            <v>200</v>
          </cell>
        </row>
        <row r="48">
          <cell r="F48">
            <v>273</v>
          </cell>
        </row>
        <row r="49">
          <cell r="F49">
            <v>762</v>
          </cell>
        </row>
        <row r="50">
          <cell r="F50">
            <v>664</v>
          </cell>
        </row>
        <row r="51">
          <cell r="F51">
            <v>972</v>
          </cell>
        </row>
        <row r="52">
          <cell r="F52">
            <v>0</v>
          </cell>
        </row>
        <row r="53">
          <cell r="F53">
            <v>108</v>
          </cell>
        </row>
        <row r="54">
          <cell r="F54">
            <v>604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92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608</v>
          </cell>
        </row>
        <row r="65">
          <cell r="F65">
            <v>734</v>
          </cell>
        </row>
        <row r="66">
          <cell r="F66">
            <v>0</v>
          </cell>
        </row>
        <row r="67">
          <cell r="F67">
            <v>1141</v>
          </cell>
        </row>
        <row r="68">
          <cell r="F68">
            <v>200</v>
          </cell>
        </row>
        <row r="69">
          <cell r="F69">
            <v>0</v>
          </cell>
        </row>
        <row r="70">
          <cell r="F70">
            <v>682</v>
          </cell>
        </row>
        <row r="71">
          <cell r="F71">
            <v>0</v>
          </cell>
        </row>
        <row r="72">
          <cell r="F72">
            <v>190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391</v>
          </cell>
        </row>
        <row r="76">
          <cell r="F76">
            <v>0</v>
          </cell>
        </row>
        <row r="77">
          <cell r="F77">
            <v>184</v>
          </cell>
        </row>
        <row r="78">
          <cell r="F78">
            <v>0</v>
          </cell>
        </row>
        <row r="79">
          <cell r="F79">
            <v>707</v>
          </cell>
        </row>
        <row r="80">
          <cell r="F80">
            <v>404</v>
          </cell>
        </row>
        <row r="81">
          <cell r="F81">
            <v>444</v>
          </cell>
        </row>
        <row r="82">
          <cell r="F82">
            <v>436</v>
          </cell>
        </row>
        <row r="83">
          <cell r="F83">
            <v>442</v>
          </cell>
        </row>
        <row r="84">
          <cell r="F84">
            <v>0</v>
          </cell>
        </row>
        <row r="85">
          <cell r="F85">
            <v>88</v>
          </cell>
        </row>
        <row r="86">
          <cell r="F86">
            <v>145</v>
          </cell>
        </row>
        <row r="87">
          <cell r="F87">
            <v>0</v>
          </cell>
        </row>
        <row r="88">
          <cell r="F88">
            <v>78</v>
          </cell>
        </row>
        <row r="89">
          <cell r="F89">
            <v>1086</v>
          </cell>
        </row>
        <row r="90">
          <cell r="F90">
            <v>284</v>
          </cell>
        </row>
        <row r="91">
          <cell r="F91">
            <v>1371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B6FA92-4EB0-484B-B38A-151F6F1D430B}" name="Table1" displayName="Table1" ref="A3:O90" totalsRowShown="0" headerRowDxfId="0" dataDxfId="1" headerRowBorderDxfId="17" tableBorderDxfId="18">
  <autoFilter ref="A3:O90" xr:uid="{396D9097-E544-4479-A2DB-7EA952295D0A}"/>
  <tableColumns count="15">
    <tableColumn id="1" xr3:uid="{D1DDDB99-FBFE-4812-971B-017A11F426C6}" name="Member" dataDxfId="16"/>
    <tableColumn id="2" xr3:uid="{7DF9C3DA-EAD6-418B-AEF8-7376F52DAB19}" name="Travel _x000a_Start_x000a_Date" dataDxfId="15"/>
    <tableColumn id="3" xr3:uid="{298445A1-3EF9-4783-BF6D-8CE9C9305E80}" name="Travel_x000a_End_x000a_Date" dataDxfId="14"/>
    <tableColumn id="4" xr3:uid="{E3EC5C34-1BE7-4FB2-B00F-E49CCCFB799C}" name="Running_x000a_Total _x000a_Miles" dataDxfId="13" dataCellStyle="Comma"/>
    <tableColumn id="5" xr3:uid="{EC2D74C3-C5B5-45B8-A587-10C3D7D14CFE}" name="Miles_x000a_ 45p" dataDxfId="12" dataCellStyle="Comma"/>
    <tableColumn id="6" xr3:uid="{F3C9A3D0-54ED-4702-9332-CFE0A2F0DD87}" name="Miles_x000a_25p" dataDxfId="11" dataCellStyle="Comma"/>
    <tableColumn id="7" xr3:uid="{B49FFCBA-9BBB-48CE-9D20-388420F83B7F}" name="Pass_x000a_Miles_x000a_0.05p" dataDxfId="10" dataCellStyle="Comma"/>
    <tableColumn id="8" xr3:uid="{B6BD3A8F-5C7F-4B4A-BAA5-E036048D090B}" name="Basic_x000a_Allowance" dataDxfId="9"/>
    <tableColumn id="9" xr3:uid="{665BE2F0-57CD-4874-819B-C7FE21409423}" name="SRA" dataDxfId="8"/>
    <tableColumn id="10" xr3:uid="{7FCC23BA-CF29-44A5-B492-8BE56305C180}" name="Travel £ _x000a_(mileage)" dataDxfId="7" dataCellStyle="Comma"/>
    <tableColumn id="11" xr3:uid="{1068CFAA-71C4-41A1-B06F-F738F9005410}" name="Travel £_x000a_fares+parking" dataDxfId="6"/>
    <tableColumn id="12" xr3:uid="{3B125D5D-AB3B-473B-B8CA-DF154B8E5EAC}" name="Subsistence" dataDxfId="5"/>
    <tableColumn id="13" xr3:uid="{8AF5A3CC-EA22-4E9E-99C5-F061DF59261F}" name="Carers_x000a_£9.85 per hr_x000a_max" dataDxfId="4"/>
    <tableColumn id="14" xr3:uid="{AC14254E-3452-458A-B73C-74F8B2833E4D}" name="Broadband_x000a_50% max_x000a_£13.00 per mnth" dataDxfId="3"/>
    <tableColumn id="15" xr3:uid="{CE514D0E-C5D0-43DB-BD2A-667CE7374B4C}" name="Totals" dataDxfId="2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46DD-91AE-44FC-9B5F-D4B314753B6F}">
  <dimension ref="A1:O90"/>
  <sheetViews>
    <sheetView tabSelected="1" topLeftCell="B79" workbookViewId="0">
      <selection activeCell="L3" sqref="L3"/>
    </sheetView>
  </sheetViews>
  <sheetFormatPr defaultRowHeight="14.5" x14ac:dyDescent="0.35"/>
  <cols>
    <col min="1" max="1" width="33.08984375" bestFit="1" customWidth="1"/>
    <col min="2" max="2" width="12.54296875" bestFit="1" customWidth="1"/>
    <col min="3" max="3" width="11.81640625" bestFit="1" customWidth="1"/>
    <col min="4" max="4" width="11.08984375" customWidth="1"/>
    <col min="5" max="5" width="9.36328125" bestFit="1" customWidth="1"/>
    <col min="6" max="7" width="8.81640625" bestFit="1" customWidth="1"/>
    <col min="8" max="8" width="13.453125" customWidth="1"/>
    <col min="9" max="9" width="10.54296875" bestFit="1" customWidth="1"/>
    <col min="10" max="10" width="12.1796875" customWidth="1"/>
    <col min="11" max="11" width="16.7265625" customWidth="1"/>
    <col min="12" max="12" width="15.36328125" customWidth="1"/>
    <col min="13" max="13" width="8.1796875" customWidth="1"/>
    <col min="14" max="14" width="13.1796875" customWidth="1"/>
    <col min="15" max="15" width="11.7265625" bestFit="1" customWidth="1"/>
  </cols>
  <sheetData>
    <row r="1" spans="1:15" ht="15.5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1" x14ac:dyDescent="0.3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08.5" x14ac:dyDescent="0.3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5" t="s">
        <v>16</v>
      </c>
    </row>
    <row r="4" spans="1:15" ht="15.5" x14ac:dyDescent="0.35">
      <c r="A4" s="10" t="s">
        <v>17</v>
      </c>
      <c r="B4" s="4">
        <v>44502</v>
      </c>
      <c r="C4" s="4">
        <v>44529</v>
      </c>
      <c r="D4" s="5">
        <f>E4+F4+'[1]November 21'!F6</f>
        <v>793</v>
      </c>
      <c r="E4" s="5">
        <f>88+60+60+56</f>
        <v>264</v>
      </c>
      <c r="F4" s="5"/>
      <c r="G4" s="5">
        <v>56</v>
      </c>
      <c r="H4" s="6">
        <v>935.38</v>
      </c>
      <c r="I4" s="1">
        <v>141.16999999999999</v>
      </c>
      <c r="J4" s="1">
        <v>132</v>
      </c>
      <c r="K4" s="1">
        <v>2.9</v>
      </c>
      <c r="L4" s="1"/>
      <c r="M4" s="1"/>
      <c r="N4" s="1">
        <v>12.48</v>
      </c>
      <c r="O4" s="12">
        <f t="shared" ref="O4" si="0">SUM(H4:N4)</f>
        <v>1223.93</v>
      </c>
    </row>
    <row r="5" spans="1:15" ht="15.5" x14ac:dyDescent="0.35">
      <c r="A5" s="11" t="s">
        <v>18</v>
      </c>
      <c r="B5" s="2"/>
      <c r="C5" s="2"/>
      <c r="D5" s="5">
        <f>E5+F5+'[1]November 21'!F7</f>
        <v>0</v>
      </c>
      <c r="E5" s="5"/>
      <c r="F5" s="5"/>
      <c r="G5" s="5"/>
      <c r="H5" s="7">
        <v>935.38</v>
      </c>
      <c r="I5" s="2"/>
      <c r="J5" s="1">
        <f t="shared" ref="J5:J69" si="1">E5*0.45+F5*0.25+G5*0.05</f>
        <v>0</v>
      </c>
      <c r="K5" s="1"/>
      <c r="L5" s="1"/>
      <c r="M5" s="1"/>
      <c r="N5" s="1"/>
      <c r="O5" s="12">
        <f t="shared" ref="O5:O73" si="2">SUM(H5:N5)</f>
        <v>935.38</v>
      </c>
    </row>
    <row r="6" spans="1:15" ht="15.5" x14ac:dyDescent="0.35">
      <c r="A6" s="11" t="s">
        <v>19</v>
      </c>
      <c r="B6" s="2"/>
      <c r="C6" s="2"/>
      <c r="D6" s="5">
        <f>E6+F6+'[1]November 21'!F8</f>
        <v>276</v>
      </c>
      <c r="E6" s="5"/>
      <c r="F6" s="5"/>
      <c r="G6" s="5"/>
      <c r="H6" s="7">
        <v>935.38</v>
      </c>
      <c r="I6" s="2"/>
      <c r="J6" s="1">
        <f t="shared" si="1"/>
        <v>0</v>
      </c>
      <c r="K6" s="1"/>
      <c r="L6" s="1"/>
      <c r="M6" s="1"/>
      <c r="N6" s="1"/>
      <c r="O6" s="12">
        <f t="shared" si="2"/>
        <v>935.38</v>
      </c>
    </row>
    <row r="7" spans="1:15" ht="15.5" x14ac:dyDescent="0.35">
      <c r="A7" s="11" t="s">
        <v>20</v>
      </c>
      <c r="B7" s="4">
        <v>44445</v>
      </c>
      <c r="C7" s="4">
        <v>44529</v>
      </c>
      <c r="D7" s="5">
        <f>E7+F7+'[1]November 21'!F9</f>
        <v>513</v>
      </c>
      <c r="E7" s="5">
        <f>41+48+36+48</f>
        <v>173</v>
      </c>
      <c r="F7" s="5"/>
      <c r="G7" s="5"/>
      <c r="H7" s="7">
        <v>935.38</v>
      </c>
      <c r="I7" s="2">
        <v>141.16999999999999</v>
      </c>
      <c r="J7" s="1">
        <f t="shared" si="1"/>
        <v>77.850000000000009</v>
      </c>
      <c r="K7" s="1"/>
      <c r="L7" s="1"/>
      <c r="M7" s="1"/>
      <c r="N7" s="1">
        <f>10*3</f>
        <v>30</v>
      </c>
      <c r="O7" s="12">
        <f t="shared" si="2"/>
        <v>1184.3999999999999</v>
      </c>
    </row>
    <row r="8" spans="1:15" ht="15.5" x14ac:dyDescent="0.35">
      <c r="A8" s="11" t="s">
        <v>21</v>
      </c>
      <c r="B8" s="2"/>
      <c r="C8" s="2"/>
      <c r="D8" s="5">
        <f>E8+F8+'[1]November 21'!F10</f>
        <v>0</v>
      </c>
      <c r="E8" s="5"/>
      <c r="F8" s="5"/>
      <c r="G8" s="5"/>
      <c r="H8" s="7">
        <v>935.38</v>
      </c>
      <c r="I8" s="2"/>
      <c r="J8" s="1">
        <f t="shared" si="1"/>
        <v>0</v>
      </c>
      <c r="K8" s="1"/>
      <c r="L8" s="1"/>
      <c r="M8" s="1"/>
      <c r="N8" s="1"/>
      <c r="O8" s="12">
        <f t="shared" si="2"/>
        <v>935.38</v>
      </c>
    </row>
    <row r="9" spans="1:15" ht="15.5" x14ac:dyDescent="0.35">
      <c r="A9" s="11" t="s">
        <v>22</v>
      </c>
      <c r="B9" s="2"/>
      <c r="C9" s="2"/>
      <c r="D9" s="5">
        <f>E9+F9+'[1]November 21'!F11</f>
        <v>645</v>
      </c>
      <c r="E9" s="5"/>
      <c r="F9" s="5"/>
      <c r="G9" s="5"/>
      <c r="H9" s="7">
        <v>935.38</v>
      </c>
      <c r="I9" s="2"/>
      <c r="J9" s="1">
        <f t="shared" si="1"/>
        <v>0</v>
      </c>
      <c r="K9" s="1"/>
      <c r="L9" s="1"/>
      <c r="M9" s="1"/>
      <c r="N9" s="1"/>
      <c r="O9" s="12">
        <f t="shared" si="2"/>
        <v>935.38</v>
      </c>
    </row>
    <row r="10" spans="1:15" ht="15.5" x14ac:dyDescent="0.35">
      <c r="A10" s="11" t="s">
        <v>23</v>
      </c>
      <c r="B10" s="2"/>
      <c r="C10" s="2"/>
      <c r="D10" s="5">
        <f>E10+F10+'[1]November 21'!F12</f>
        <v>0</v>
      </c>
      <c r="E10" s="5"/>
      <c r="F10" s="5"/>
      <c r="G10" s="5"/>
      <c r="H10" s="7">
        <v>935.38</v>
      </c>
      <c r="I10" s="2"/>
      <c r="J10" s="1">
        <f t="shared" si="1"/>
        <v>0</v>
      </c>
      <c r="K10" s="1"/>
      <c r="L10" s="1"/>
      <c r="M10" s="1"/>
      <c r="N10" s="1"/>
      <c r="O10" s="12">
        <f t="shared" si="2"/>
        <v>935.38</v>
      </c>
    </row>
    <row r="11" spans="1:15" ht="15.5" x14ac:dyDescent="0.35">
      <c r="A11" s="11" t="s">
        <v>24</v>
      </c>
      <c r="B11" s="4">
        <v>44510</v>
      </c>
      <c r="C11" s="4">
        <v>44529</v>
      </c>
      <c r="D11" s="5">
        <f>E11+F11+'[1]November 21'!F13</f>
        <v>200</v>
      </c>
      <c r="E11" s="5">
        <f>8+16+8+16</f>
        <v>48</v>
      </c>
      <c r="F11" s="5"/>
      <c r="G11" s="5"/>
      <c r="H11" s="7">
        <v>910.35</v>
      </c>
      <c r="I11" s="2"/>
      <c r="J11" s="1">
        <f t="shared" si="1"/>
        <v>21.6</v>
      </c>
      <c r="K11" s="1"/>
      <c r="L11" s="1"/>
      <c r="M11" s="1"/>
      <c r="N11" s="1"/>
      <c r="O11" s="12">
        <f t="shared" si="2"/>
        <v>931.95</v>
      </c>
    </row>
    <row r="12" spans="1:15" ht="15.5" x14ac:dyDescent="0.35">
      <c r="A12" s="11" t="s">
        <v>25</v>
      </c>
      <c r="B12" s="2"/>
      <c r="C12" s="2"/>
      <c r="D12" s="5">
        <f>E12+F12+'[1]November 21'!F14</f>
        <v>0</v>
      </c>
      <c r="E12" s="5"/>
      <c r="F12" s="5"/>
      <c r="G12" s="5"/>
      <c r="H12" s="7">
        <v>935.38</v>
      </c>
      <c r="I12" s="2"/>
      <c r="J12" s="1">
        <f t="shared" si="1"/>
        <v>0</v>
      </c>
      <c r="K12" s="1"/>
      <c r="L12" s="1"/>
      <c r="M12" s="1"/>
      <c r="N12" s="1"/>
      <c r="O12" s="12">
        <f t="shared" si="2"/>
        <v>935.38</v>
      </c>
    </row>
    <row r="13" spans="1:15" ht="15.5" x14ac:dyDescent="0.35">
      <c r="A13" s="11" t="s">
        <v>26</v>
      </c>
      <c r="B13" s="4">
        <v>44515</v>
      </c>
      <c r="C13" s="4">
        <v>44529</v>
      </c>
      <c r="D13" s="5">
        <f>E13+F13+'[1]November 21'!F15</f>
        <v>44</v>
      </c>
      <c r="E13" s="5">
        <f>22*2</f>
        <v>44</v>
      </c>
      <c r="F13" s="5"/>
      <c r="G13" s="5"/>
      <c r="H13" s="7">
        <v>935.38</v>
      </c>
      <c r="I13" s="8">
        <v>141.16999999999999</v>
      </c>
      <c r="J13" s="1">
        <f t="shared" si="1"/>
        <v>19.8</v>
      </c>
      <c r="K13" s="1"/>
      <c r="L13" s="1"/>
      <c r="M13" s="1"/>
      <c r="N13" s="1"/>
      <c r="O13" s="12">
        <f t="shared" si="2"/>
        <v>1096.3499999999999</v>
      </c>
    </row>
    <row r="14" spans="1:15" ht="15.5" x14ac:dyDescent="0.35">
      <c r="A14" s="11" t="s">
        <v>27</v>
      </c>
      <c r="B14" s="4">
        <v>44473</v>
      </c>
      <c r="C14" s="4">
        <v>44501</v>
      </c>
      <c r="D14" s="5">
        <f>E14+F14+'[1]November 21'!F16</f>
        <v>838</v>
      </c>
      <c r="E14" s="5">
        <f>44+52+290</f>
        <v>386</v>
      </c>
      <c r="F14" s="5"/>
      <c r="G14" s="5"/>
      <c r="H14" s="7">
        <v>935.38</v>
      </c>
      <c r="I14" s="8">
        <v>1412</v>
      </c>
      <c r="J14" s="1">
        <f t="shared" si="1"/>
        <v>173.70000000000002</v>
      </c>
      <c r="K14" s="1"/>
      <c r="L14" s="1"/>
      <c r="M14" s="1"/>
      <c r="N14" s="1"/>
      <c r="O14" s="12">
        <f t="shared" si="2"/>
        <v>2521.08</v>
      </c>
    </row>
    <row r="15" spans="1:15" ht="15.5" x14ac:dyDescent="0.35">
      <c r="A15" s="11" t="s">
        <v>28</v>
      </c>
      <c r="B15" s="2"/>
      <c r="C15" s="2"/>
      <c r="D15" s="5">
        <f>E15+F15+'[1]November 21'!F17</f>
        <v>0</v>
      </c>
      <c r="E15" s="5"/>
      <c r="F15" s="5"/>
      <c r="G15" s="5"/>
      <c r="H15" s="7">
        <v>910.35</v>
      </c>
      <c r="I15" s="2"/>
      <c r="J15" s="1">
        <f t="shared" si="1"/>
        <v>0</v>
      </c>
      <c r="K15" s="1"/>
      <c r="L15" s="1"/>
      <c r="M15" s="1"/>
      <c r="N15" s="1"/>
      <c r="O15" s="12">
        <f t="shared" si="2"/>
        <v>910.35</v>
      </c>
    </row>
    <row r="16" spans="1:15" ht="15.5" x14ac:dyDescent="0.35">
      <c r="A16" s="11" t="s">
        <v>29</v>
      </c>
      <c r="B16" s="2"/>
      <c r="C16" s="2"/>
      <c r="D16" s="5">
        <f>E16+F16+'[1]November 21'!F18</f>
        <v>0</v>
      </c>
      <c r="E16" s="5"/>
      <c r="F16" s="5"/>
      <c r="G16" s="5"/>
      <c r="H16" s="7">
        <v>935.38</v>
      </c>
      <c r="I16" s="2"/>
      <c r="J16" s="1">
        <f t="shared" si="1"/>
        <v>0</v>
      </c>
      <c r="K16" s="1"/>
      <c r="L16" s="1"/>
      <c r="M16" s="1"/>
      <c r="N16" s="1"/>
      <c r="O16" s="12">
        <f t="shared" si="2"/>
        <v>935.38</v>
      </c>
    </row>
    <row r="17" spans="1:15" ht="15.5" x14ac:dyDescent="0.35">
      <c r="A17" s="11" t="s">
        <v>30</v>
      </c>
      <c r="B17" s="2"/>
      <c r="C17" s="2"/>
      <c r="D17" s="5">
        <f>E17+F17+'[1]November 21'!F19</f>
        <v>601</v>
      </c>
      <c r="E17" s="5"/>
      <c r="F17" s="5"/>
      <c r="G17" s="5"/>
      <c r="H17" s="7">
        <v>935.38</v>
      </c>
      <c r="I17" s="2"/>
      <c r="J17" s="1">
        <f t="shared" si="1"/>
        <v>0</v>
      </c>
      <c r="K17" s="1"/>
      <c r="L17" s="1"/>
      <c r="M17" s="1"/>
      <c r="N17" s="1"/>
      <c r="O17" s="12">
        <f t="shared" si="2"/>
        <v>935.38</v>
      </c>
    </row>
    <row r="18" spans="1:15" ht="15.5" x14ac:dyDescent="0.35">
      <c r="A18" s="11" t="s">
        <v>31</v>
      </c>
      <c r="B18" s="2"/>
      <c r="C18" s="2"/>
      <c r="D18" s="5">
        <f>E18+F18+'[1]November 21'!F20</f>
        <v>176</v>
      </c>
      <c r="E18" s="5"/>
      <c r="F18" s="5"/>
      <c r="G18" s="5"/>
      <c r="H18" s="7">
        <v>935.38</v>
      </c>
      <c r="I18" s="8">
        <v>1129.58</v>
      </c>
      <c r="J18" s="1">
        <f t="shared" si="1"/>
        <v>0</v>
      </c>
      <c r="K18" s="1"/>
      <c r="L18" s="1"/>
      <c r="M18" s="1"/>
      <c r="N18" s="1"/>
      <c r="O18" s="12">
        <f t="shared" si="2"/>
        <v>2064.96</v>
      </c>
    </row>
    <row r="19" spans="1:15" ht="15.5" x14ac:dyDescent="0.35">
      <c r="A19" s="11" t="s">
        <v>32</v>
      </c>
      <c r="B19" s="4">
        <v>44502</v>
      </c>
      <c r="C19" s="4">
        <v>44529</v>
      </c>
      <c r="D19" s="5">
        <f>E19+F19+'[1]November 21'!F21</f>
        <v>1547</v>
      </c>
      <c r="E19" s="5">
        <f>84*2+46+19+42+28+17+60</f>
        <v>380</v>
      </c>
      <c r="F19" s="5"/>
      <c r="G19" s="5"/>
      <c r="H19" s="7">
        <v>935.38</v>
      </c>
      <c r="I19" s="2">
        <v>282.33</v>
      </c>
      <c r="J19" s="1">
        <f t="shared" si="1"/>
        <v>171</v>
      </c>
      <c r="K19" s="1">
        <v>2.8</v>
      </c>
      <c r="L19" s="1"/>
      <c r="M19" s="1"/>
      <c r="N19" s="1">
        <v>12</v>
      </c>
      <c r="O19" s="12">
        <f t="shared" si="2"/>
        <v>1403.51</v>
      </c>
    </row>
    <row r="20" spans="1:15" ht="15.5" x14ac:dyDescent="0.35">
      <c r="A20" s="11" t="s">
        <v>33</v>
      </c>
      <c r="B20" s="2"/>
      <c r="C20" s="2"/>
      <c r="D20" s="5">
        <f>E20+F20+'[1]November 21'!F22</f>
        <v>0</v>
      </c>
      <c r="E20" s="5"/>
      <c r="F20" s="5"/>
      <c r="G20" s="5"/>
      <c r="H20" s="7">
        <v>935.38</v>
      </c>
      <c r="I20" s="2"/>
      <c r="J20" s="1">
        <f t="shared" si="1"/>
        <v>0</v>
      </c>
      <c r="K20" s="1"/>
      <c r="L20" s="1"/>
      <c r="M20" s="1"/>
      <c r="N20" s="1"/>
      <c r="O20" s="12">
        <f t="shared" si="2"/>
        <v>935.38</v>
      </c>
    </row>
    <row r="21" spans="1:15" ht="15.5" x14ac:dyDescent="0.35">
      <c r="A21" s="11" t="s">
        <v>34</v>
      </c>
      <c r="B21" s="4">
        <v>44501</v>
      </c>
      <c r="C21" s="4">
        <v>44515</v>
      </c>
      <c r="D21" s="5">
        <f>E21+F21+'[1]November 21'!F23</f>
        <v>686</v>
      </c>
      <c r="E21" s="5">
        <f>34+46</f>
        <v>80</v>
      </c>
      <c r="F21" s="5"/>
      <c r="G21" s="5"/>
      <c r="H21" s="7">
        <v>935.38</v>
      </c>
      <c r="I21" s="2">
        <v>564.75</v>
      </c>
      <c r="J21" s="1">
        <f t="shared" si="1"/>
        <v>36</v>
      </c>
      <c r="K21" s="1"/>
      <c r="L21" s="1"/>
      <c r="M21" s="1"/>
      <c r="N21" s="1">
        <v>10</v>
      </c>
      <c r="O21" s="12">
        <f t="shared" si="2"/>
        <v>1546.13</v>
      </c>
    </row>
    <row r="22" spans="1:15" ht="15.5" x14ac:dyDescent="0.35">
      <c r="A22" s="11" t="s">
        <v>35</v>
      </c>
      <c r="B22" s="2"/>
      <c r="C22" s="2"/>
      <c r="D22" s="5">
        <f>E22+F22+'[1]November 21'!F24</f>
        <v>0</v>
      </c>
      <c r="E22" s="5"/>
      <c r="F22" s="5"/>
      <c r="G22" s="5"/>
      <c r="H22" s="7">
        <v>935.38</v>
      </c>
      <c r="I22" s="8"/>
      <c r="J22" s="1">
        <f t="shared" si="1"/>
        <v>0</v>
      </c>
      <c r="K22" s="1"/>
      <c r="L22" s="1"/>
      <c r="M22" s="1"/>
      <c r="N22" s="1"/>
      <c r="O22" s="12">
        <f t="shared" si="2"/>
        <v>935.38</v>
      </c>
    </row>
    <row r="23" spans="1:15" ht="15.5" x14ac:dyDescent="0.35">
      <c r="A23" s="11" t="s">
        <v>36</v>
      </c>
      <c r="B23" s="2"/>
      <c r="C23" s="2"/>
      <c r="D23" s="5">
        <f>E23+F23+'[1]November 21'!F25</f>
        <v>156</v>
      </c>
      <c r="E23" s="5"/>
      <c r="F23" s="5"/>
      <c r="G23" s="5"/>
      <c r="H23" s="7">
        <v>935.38</v>
      </c>
      <c r="I23" s="2">
        <f>282.33+124.12</f>
        <v>406.45</v>
      </c>
      <c r="J23" s="1">
        <f t="shared" si="1"/>
        <v>0</v>
      </c>
      <c r="K23" s="1"/>
      <c r="L23" s="1"/>
      <c r="M23" s="1"/>
      <c r="N23" s="1"/>
      <c r="O23" s="12">
        <f t="shared" si="2"/>
        <v>1341.83</v>
      </c>
    </row>
    <row r="24" spans="1:15" ht="15.5" x14ac:dyDescent="0.35">
      <c r="A24" s="11" t="s">
        <v>37</v>
      </c>
      <c r="B24" s="2"/>
      <c r="C24" s="2"/>
      <c r="D24" s="5">
        <f>E24+F24+'[1]November 21'!F26</f>
        <v>0</v>
      </c>
      <c r="E24" s="5"/>
      <c r="F24" s="5"/>
      <c r="G24" s="5"/>
      <c r="H24" s="7">
        <v>935.38</v>
      </c>
      <c r="I24" s="2">
        <f>141.17-47.05+63.76</f>
        <v>157.88</v>
      </c>
      <c r="J24" s="1">
        <f t="shared" si="1"/>
        <v>0</v>
      </c>
      <c r="K24" s="1"/>
      <c r="L24" s="1"/>
      <c r="M24" s="1"/>
      <c r="N24" s="1"/>
      <c r="O24" s="12">
        <f t="shared" si="2"/>
        <v>1093.26</v>
      </c>
    </row>
    <row r="25" spans="1:15" ht="15.5" x14ac:dyDescent="0.35">
      <c r="A25" s="11" t="s">
        <v>38</v>
      </c>
      <c r="B25" s="2"/>
      <c r="C25" s="2"/>
      <c r="D25" s="5">
        <f>E25+F25+'[1]November 21'!F27</f>
        <v>541</v>
      </c>
      <c r="E25" s="5"/>
      <c r="F25" s="5"/>
      <c r="G25" s="5"/>
      <c r="H25" s="7">
        <v>935.38</v>
      </c>
      <c r="I25" s="2"/>
      <c r="J25" s="1">
        <f t="shared" si="1"/>
        <v>0</v>
      </c>
      <c r="K25" s="1"/>
      <c r="L25" s="1"/>
      <c r="M25" s="1"/>
      <c r="N25" s="1"/>
      <c r="O25" s="12">
        <f t="shared" si="2"/>
        <v>935.38</v>
      </c>
    </row>
    <row r="26" spans="1:15" ht="15.5" x14ac:dyDescent="0.35">
      <c r="A26" s="11" t="s">
        <v>39</v>
      </c>
      <c r="B26" s="2"/>
      <c r="C26" s="2"/>
      <c r="D26" s="5">
        <f>E26+F26+'[1]November 21'!F28</f>
        <v>0</v>
      </c>
      <c r="E26" s="5"/>
      <c r="F26" s="5"/>
      <c r="G26" s="5"/>
      <c r="H26" s="7">
        <v>935.38</v>
      </c>
      <c r="I26" s="2"/>
      <c r="J26" s="1">
        <f t="shared" si="1"/>
        <v>0</v>
      </c>
      <c r="K26" s="1"/>
      <c r="L26" s="1"/>
      <c r="M26" s="1"/>
      <c r="N26" s="1"/>
      <c r="O26" s="12">
        <f t="shared" si="2"/>
        <v>935.38</v>
      </c>
    </row>
    <row r="27" spans="1:15" ht="15.5" x14ac:dyDescent="0.35">
      <c r="A27" s="11" t="s">
        <v>40</v>
      </c>
      <c r="B27" s="4">
        <v>44524</v>
      </c>
      <c r="C27" s="4">
        <v>44529</v>
      </c>
      <c r="D27" s="5">
        <f>E27+F27+'[1]November 21'!F29</f>
        <v>744</v>
      </c>
      <c r="E27" s="5">
        <f>78*2</f>
        <v>156</v>
      </c>
      <c r="F27" s="5"/>
      <c r="G27" s="5"/>
      <c r="H27" s="7">
        <v>935.38</v>
      </c>
      <c r="I27" s="2"/>
      <c r="J27" s="1">
        <f t="shared" si="1"/>
        <v>70.2</v>
      </c>
      <c r="K27" s="1"/>
      <c r="L27" s="1"/>
      <c r="M27" s="1"/>
      <c r="N27" s="1"/>
      <c r="O27" s="12">
        <f t="shared" si="2"/>
        <v>1005.58</v>
      </c>
    </row>
    <row r="28" spans="1:15" ht="15.5" x14ac:dyDescent="0.35">
      <c r="A28" s="11" t="s">
        <v>41</v>
      </c>
      <c r="B28" s="4">
        <v>44502</v>
      </c>
      <c r="C28" s="4">
        <v>44529</v>
      </c>
      <c r="D28" s="5">
        <f>E28+F28+'[1]November 21'!F30</f>
        <v>1715</v>
      </c>
      <c r="E28" s="5">
        <f>28+14+24+122*3</f>
        <v>432</v>
      </c>
      <c r="F28" s="5"/>
      <c r="G28" s="5"/>
      <c r="H28" s="7">
        <v>935.38</v>
      </c>
      <c r="I28" s="2">
        <v>282.33</v>
      </c>
      <c r="J28" s="1">
        <f t="shared" si="1"/>
        <v>194.4</v>
      </c>
      <c r="K28" s="1"/>
      <c r="L28" s="1"/>
      <c r="M28" s="1"/>
      <c r="N28" s="1"/>
      <c r="O28" s="12">
        <f t="shared" si="2"/>
        <v>1412.1100000000001</v>
      </c>
    </row>
    <row r="29" spans="1:15" ht="15.5" x14ac:dyDescent="0.35">
      <c r="A29" s="11" t="s">
        <v>42</v>
      </c>
      <c r="B29" s="2"/>
      <c r="C29" s="2"/>
      <c r="D29" s="5">
        <f>E29+F29+'[1]November 21'!F31</f>
        <v>710</v>
      </c>
      <c r="E29" s="5"/>
      <c r="F29" s="5"/>
      <c r="G29" s="5"/>
      <c r="H29" s="7">
        <v>935.38</v>
      </c>
      <c r="I29" s="8">
        <v>1412</v>
      </c>
      <c r="J29" s="1">
        <f t="shared" si="1"/>
        <v>0</v>
      </c>
      <c r="K29" s="1"/>
      <c r="L29" s="1"/>
      <c r="M29" s="1"/>
      <c r="N29" s="1"/>
      <c r="O29" s="12">
        <f t="shared" si="2"/>
        <v>2347.38</v>
      </c>
    </row>
    <row r="30" spans="1:15" ht="15.5" x14ac:dyDescent="0.35">
      <c r="A30" s="11" t="s">
        <v>43</v>
      </c>
      <c r="B30" s="2"/>
      <c r="C30" s="2"/>
      <c r="D30" s="5">
        <f>E30+F30+'[1]November 21'!F32</f>
        <v>289</v>
      </c>
      <c r="E30" s="5"/>
      <c r="F30" s="5"/>
      <c r="G30" s="5"/>
      <c r="H30" s="7">
        <v>935.38</v>
      </c>
      <c r="I30" s="2"/>
      <c r="J30" s="1">
        <f t="shared" si="1"/>
        <v>0</v>
      </c>
      <c r="K30" s="1"/>
      <c r="L30" s="1"/>
      <c r="M30" s="1"/>
      <c r="N30" s="1"/>
      <c r="O30" s="12">
        <f t="shared" si="2"/>
        <v>935.38</v>
      </c>
    </row>
    <row r="31" spans="1:15" ht="15.5" x14ac:dyDescent="0.35">
      <c r="A31" s="11" t="s">
        <v>44</v>
      </c>
      <c r="B31" s="4">
        <v>44440</v>
      </c>
      <c r="C31" s="4">
        <v>44529</v>
      </c>
      <c r="D31" s="5">
        <f>E31+F31+'[1]November 21'!F33</f>
        <v>1418</v>
      </c>
      <c r="E31" s="5">
        <f>14+24+34+19+49+22+24+24+14+34+24+11+24+24+25+22+11+24+17+24+24+44+14+24+26+24+26+12+24+10+25+56+24+24</f>
        <v>821</v>
      </c>
      <c r="F31" s="5"/>
      <c r="G31" s="5"/>
      <c r="H31" s="7">
        <v>935.38</v>
      </c>
      <c r="I31" s="2"/>
      <c r="J31" s="1">
        <f t="shared" si="1"/>
        <v>369.45</v>
      </c>
      <c r="K31" s="1"/>
      <c r="L31" s="1"/>
      <c r="M31" s="1"/>
      <c r="N31" s="1"/>
      <c r="O31" s="12">
        <f t="shared" si="2"/>
        <v>1304.83</v>
      </c>
    </row>
    <row r="32" spans="1:15" ht="15.5" x14ac:dyDescent="0.35">
      <c r="A32" s="11" t="s">
        <v>45</v>
      </c>
      <c r="B32" s="2"/>
      <c r="C32" s="2"/>
      <c r="D32" s="5">
        <f>E32+F32+'[1]November 21'!F34</f>
        <v>0</v>
      </c>
      <c r="E32" s="5"/>
      <c r="F32" s="5"/>
      <c r="G32" s="5"/>
      <c r="H32" s="7">
        <v>910.35</v>
      </c>
      <c r="I32" s="2"/>
      <c r="J32" s="1">
        <f t="shared" si="1"/>
        <v>0</v>
      </c>
      <c r="K32" s="1"/>
      <c r="L32" s="1"/>
      <c r="M32" s="1"/>
      <c r="N32" s="1"/>
      <c r="O32" s="12">
        <f t="shared" si="2"/>
        <v>910.35</v>
      </c>
    </row>
    <row r="33" spans="1:15" ht="15.5" x14ac:dyDescent="0.35">
      <c r="A33" s="11" t="s">
        <v>46</v>
      </c>
      <c r="B33" s="2"/>
      <c r="C33" s="2"/>
      <c r="D33" s="5">
        <f>E33+F33+'[1]November 21'!F35</f>
        <v>277</v>
      </c>
      <c r="E33" s="5"/>
      <c r="F33" s="5"/>
      <c r="G33" s="5"/>
      <c r="H33" s="7">
        <v>910.35</v>
      </c>
      <c r="I33" s="2">
        <v>564.75</v>
      </c>
      <c r="J33" s="1">
        <f t="shared" si="1"/>
        <v>0</v>
      </c>
      <c r="K33" s="1"/>
      <c r="L33" s="1"/>
      <c r="M33" s="1"/>
      <c r="N33" s="1"/>
      <c r="O33" s="12">
        <f t="shared" si="2"/>
        <v>1475.1</v>
      </c>
    </row>
    <row r="34" spans="1:15" ht="15.5" x14ac:dyDescent="0.35">
      <c r="A34" s="11" t="s">
        <v>47</v>
      </c>
      <c r="B34" s="2"/>
      <c r="C34" s="2"/>
      <c r="D34" s="5">
        <f>E34+F34+'[1]November 21'!F36</f>
        <v>0</v>
      </c>
      <c r="E34" s="5"/>
      <c r="F34" s="5"/>
      <c r="G34" s="5"/>
      <c r="H34" s="7">
        <v>935.38</v>
      </c>
      <c r="I34" s="8">
        <f>564.75+3534.24</f>
        <v>4098.99</v>
      </c>
      <c r="J34" s="1">
        <f t="shared" si="1"/>
        <v>0</v>
      </c>
      <c r="K34" s="1"/>
      <c r="L34" s="1"/>
      <c r="M34" s="1"/>
      <c r="N34" s="1"/>
      <c r="O34" s="12">
        <f t="shared" si="2"/>
        <v>5034.37</v>
      </c>
    </row>
    <row r="35" spans="1:15" ht="15.5" x14ac:dyDescent="0.35">
      <c r="A35" s="11" t="s">
        <v>48</v>
      </c>
      <c r="B35" s="2"/>
      <c r="C35" s="2"/>
      <c r="D35" s="5">
        <f>E35+F35+'[1]November 21'!F37</f>
        <v>0</v>
      </c>
      <c r="E35" s="5"/>
      <c r="F35" s="5"/>
      <c r="G35" s="5"/>
      <c r="H35" s="7">
        <v>935.38</v>
      </c>
      <c r="I35" s="8">
        <v>1412</v>
      </c>
      <c r="J35" s="1">
        <f t="shared" si="1"/>
        <v>0</v>
      </c>
      <c r="K35" s="1"/>
      <c r="L35" s="1"/>
      <c r="M35" s="1"/>
      <c r="N35" s="1"/>
      <c r="O35" s="12">
        <f t="shared" si="2"/>
        <v>2347.38</v>
      </c>
    </row>
    <row r="36" spans="1:15" ht="15.5" x14ac:dyDescent="0.35">
      <c r="A36" s="11" t="s">
        <v>49</v>
      </c>
      <c r="B36" s="4">
        <v>44502</v>
      </c>
      <c r="C36" s="4">
        <v>44530</v>
      </c>
      <c r="D36" s="5">
        <f>E36+F36+'[1]November 21'!F38</f>
        <v>1265</v>
      </c>
      <c r="E36" s="5">
        <f>76*3+52+18+20</f>
        <v>318</v>
      </c>
      <c r="F36" s="5"/>
      <c r="G36" s="5"/>
      <c r="H36" s="7">
        <v>935.38</v>
      </c>
      <c r="I36" s="8">
        <v>1412</v>
      </c>
      <c r="J36" s="1">
        <f t="shared" si="1"/>
        <v>143.1</v>
      </c>
      <c r="K36" s="1">
        <v>4.7</v>
      </c>
      <c r="L36" s="1"/>
      <c r="M36" s="1"/>
      <c r="N36" s="1">
        <v>12</v>
      </c>
      <c r="O36" s="12">
        <f t="shared" si="2"/>
        <v>2507.1799999999998</v>
      </c>
    </row>
    <row r="37" spans="1:15" ht="15.5" x14ac:dyDescent="0.35">
      <c r="A37" s="11" t="s">
        <v>50</v>
      </c>
      <c r="B37" s="2"/>
      <c r="C37" s="2"/>
      <c r="D37" s="5">
        <f>E37+F37+'[1]November 21'!F39</f>
        <v>0</v>
      </c>
      <c r="E37" s="5"/>
      <c r="F37" s="5"/>
      <c r="G37" s="5"/>
      <c r="H37" s="7">
        <v>935.38</v>
      </c>
      <c r="I37" s="8">
        <v>1412</v>
      </c>
      <c r="J37" s="1">
        <f t="shared" si="1"/>
        <v>0</v>
      </c>
      <c r="K37" s="1"/>
      <c r="L37" s="1"/>
      <c r="M37" s="1"/>
      <c r="N37" s="1"/>
      <c r="O37" s="12">
        <f t="shared" si="2"/>
        <v>2347.38</v>
      </c>
    </row>
    <row r="38" spans="1:15" ht="15.5" x14ac:dyDescent="0.35">
      <c r="A38" s="11" t="s">
        <v>51</v>
      </c>
      <c r="B38" s="2"/>
      <c r="C38" s="2"/>
      <c r="D38" s="5">
        <f>E38+F38+'[1]November 21'!F40</f>
        <v>16</v>
      </c>
      <c r="E38" s="5"/>
      <c r="F38" s="5"/>
      <c r="G38" s="5"/>
      <c r="H38" s="7">
        <v>935.38</v>
      </c>
      <c r="I38" s="8">
        <f>564.75-120.01+3534.24</f>
        <v>3978.9799999999996</v>
      </c>
      <c r="J38" s="1">
        <f t="shared" si="1"/>
        <v>0</v>
      </c>
      <c r="K38" s="1"/>
      <c r="L38" s="1"/>
      <c r="M38" s="1"/>
      <c r="N38" s="1"/>
      <c r="O38" s="12">
        <f t="shared" si="2"/>
        <v>4914.3599999999997</v>
      </c>
    </row>
    <row r="39" spans="1:15" ht="15.5" x14ac:dyDescent="0.35">
      <c r="A39" s="11" t="s">
        <v>52</v>
      </c>
      <c r="B39" s="2"/>
      <c r="C39" s="2"/>
      <c r="D39" s="5">
        <f>E39+F39+'[1]November 21'!F41</f>
        <v>40</v>
      </c>
      <c r="E39" s="5"/>
      <c r="F39" s="5"/>
      <c r="G39" s="5"/>
      <c r="H39" s="7">
        <v>935.38</v>
      </c>
      <c r="I39" s="2">
        <v>423.58</v>
      </c>
      <c r="J39" s="1">
        <f t="shared" si="1"/>
        <v>0</v>
      </c>
      <c r="K39" s="1"/>
      <c r="L39" s="1"/>
      <c r="M39" s="1"/>
      <c r="N39" s="1"/>
      <c r="O39" s="12">
        <f t="shared" si="2"/>
        <v>1358.96</v>
      </c>
    </row>
    <row r="40" spans="1:15" ht="15.5" x14ac:dyDescent="0.35">
      <c r="A40" s="11" t="s">
        <v>53</v>
      </c>
      <c r="B40" s="2"/>
      <c r="C40" s="2"/>
      <c r="D40" s="5">
        <f>E40+F40+'[1]November 21'!F42</f>
        <v>0</v>
      </c>
      <c r="E40" s="5"/>
      <c r="F40" s="5"/>
      <c r="G40" s="5"/>
      <c r="H40" s="7">
        <v>86.7</v>
      </c>
      <c r="I40" s="2"/>
      <c r="J40" s="1">
        <f t="shared" si="1"/>
        <v>0</v>
      </c>
      <c r="K40" s="1"/>
      <c r="L40" s="1"/>
      <c r="M40" s="1"/>
      <c r="N40" s="1"/>
      <c r="O40" s="12">
        <f t="shared" si="2"/>
        <v>86.7</v>
      </c>
    </row>
    <row r="41" spans="1:15" ht="15.5" x14ac:dyDescent="0.35">
      <c r="A41" s="11" t="s">
        <v>54</v>
      </c>
      <c r="B41" s="4">
        <v>44498</v>
      </c>
      <c r="C41" s="4">
        <v>44498</v>
      </c>
      <c r="D41" s="5">
        <f>E41+F41+'[1]November 21'!F43</f>
        <v>249</v>
      </c>
      <c r="E41" s="5">
        <v>63</v>
      </c>
      <c r="F41" s="5"/>
      <c r="G41" s="5"/>
      <c r="H41" s="7">
        <v>935.38</v>
      </c>
      <c r="I41" s="2"/>
      <c r="J41" s="1">
        <f t="shared" si="1"/>
        <v>28.35</v>
      </c>
      <c r="K41" s="1"/>
      <c r="L41" s="1"/>
      <c r="M41" s="1"/>
      <c r="N41" s="1"/>
      <c r="O41" s="12">
        <f t="shared" si="2"/>
        <v>963.73</v>
      </c>
    </row>
    <row r="42" spans="1:15" ht="15.5" x14ac:dyDescent="0.35">
      <c r="A42" s="11" t="s">
        <v>55</v>
      </c>
      <c r="B42" s="4">
        <v>44473</v>
      </c>
      <c r="C42" s="4">
        <v>44529</v>
      </c>
      <c r="D42" s="5">
        <f>E42+F42+'[1]November 21'!F44</f>
        <v>2392</v>
      </c>
      <c r="E42" s="5">
        <f>101*10+34+83</f>
        <v>1127</v>
      </c>
      <c r="F42" s="5"/>
      <c r="G42" s="5"/>
      <c r="H42" s="7">
        <v>935.38</v>
      </c>
      <c r="I42" s="8">
        <f>1412+620.6</f>
        <v>2032.6</v>
      </c>
      <c r="J42" s="1">
        <f t="shared" si="1"/>
        <v>507.15000000000003</v>
      </c>
      <c r="K42" s="1"/>
      <c r="L42" s="1"/>
      <c r="M42" s="1"/>
      <c r="N42" s="1"/>
      <c r="O42" s="12">
        <f t="shared" si="2"/>
        <v>3475.13</v>
      </c>
    </row>
    <row r="43" spans="1:15" ht="15.5" x14ac:dyDescent="0.35">
      <c r="A43" s="11" t="s">
        <v>56</v>
      </c>
      <c r="B43" s="2"/>
      <c r="C43" s="2"/>
      <c r="D43" s="5">
        <f>E43+F43+'[1]November 21'!F45</f>
        <v>406</v>
      </c>
      <c r="E43" s="5"/>
      <c r="F43" s="5"/>
      <c r="G43" s="5"/>
      <c r="H43" s="7">
        <v>935.38</v>
      </c>
      <c r="I43" s="2">
        <f>211.75+95.63</f>
        <v>307.38</v>
      </c>
      <c r="J43" s="1">
        <f t="shared" si="1"/>
        <v>0</v>
      </c>
      <c r="K43" s="1"/>
      <c r="L43" s="1"/>
      <c r="M43" s="1"/>
      <c r="N43" s="1"/>
      <c r="O43" s="12">
        <f t="shared" si="2"/>
        <v>1242.76</v>
      </c>
    </row>
    <row r="44" spans="1:15" ht="15.5" x14ac:dyDescent="0.35">
      <c r="A44" s="11" t="s">
        <v>57</v>
      </c>
      <c r="B44" s="2"/>
      <c r="C44" s="2"/>
      <c r="D44" s="5">
        <f>E44+F44+'[1]November 21'!F46</f>
        <v>0</v>
      </c>
      <c r="E44" s="5"/>
      <c r="F44" s="5"/>
      <c r="G44" s="5"/>
      <c r="H44" s="7">
        <v>935.38</v>
      </c>
      <c r="I44" s="2"/>
      <c r="J44" s="1">
        <f t="shared" si="1"/>
        <v>0</v>
      </c>
      <c r="K44" s="1"/>
      <c r="L44" s="1"/>
      <c r="M44" s="1"/>
      <c r="N44" s="1"/>
      <c r="O44" s="12">
        <f t="shared" si="2"/>
        <v>935.38</v>
      </c>
    </row>
    <row r="45" spans="1:15" ht="15.5" x14ac:dyDescent="0.35">
      <c r="A45" s="11" t="s">
        <v>58</v>
      </c>
      <c r="B45" s="4">
        <v>44501</v>
      </c>
      <c r="C45" s="4">
        <v>44529</v>
      </c>
      <c r="D45" s="5">
        <f>E45+F45+'[1]November 21'!F47</f>
        <v>264</v>
      </c>
      <c r="E45" s="5">
        <f>12+18+10+12+12</f>
        <v>64</v>
      </c>
      <c r="F45" s="5"/>
      <c r="G45" s="5"/>
      <c r="H45" s="7">
        <v>935.38</v>
      </c>
      <c r="I45" s="2"/>
      <c r="J45" s="1">
        <f t="shared" si="1"/>
        <v>28.8</v>
      </c>
      <c r="K45" s="1">
        <f>16.4+12.1+32.6</f>
        <v>61.1</v>
      </c>
      <c r="L45" s="1"/>
      <c r="M45" s="1"/>
      <c r="N45" s="1">
        <v>3.5</v>
      </c>
      <c r="O45" s="12">
        <f t="shared" si="2"/>
        <v>1028.78</v>
      </c>
    </row>
    <row r="46" spans="1:15" ht="15.5" x14ac:dyDescent="0.35">
      <c r="A46" s="11" t="s">
        <v>59</v>
      </c>
      <c r="B46" s="2"/>
      <c r="C46" s="2"/>
      <c r="D46" s="5">
        <f>E46+F46+'[1]November 21'!F48</f>
        <v>273</v>
      </c>
      <c r="E46" s="5"/>
      <c r="F46" s="5"/>
      <c r="G46" s="5"/>
      <c r="H46" s="7">
        <v>935.38</v>
      </c>
      <c r="I46" s="2"/>
      <c r="J46" s="1">
        <f t="shared" si="1"/>
        <v>0</v>
      </c>
      <c r="K46" s="1"/>
      <c r="L46" s="1"/>
      <c r="M46" s="1"/>
      <c r="N46" s="1"/>
      <c r="O46" s="12">
        <f t="shared" si="2"/>
        <v>935.38</v>
      </c>
    </row>
    <row r="47" spans="1:15" ht="15.5" x14ac:dyDescent="0.35">
      <c r="A47" s="11" t="s">
        <v>60</v>
      </c>
      <c r="B47" s="4">
        <v>44502</v>
      </c>
      <c r="C47" s="4">
        <v>44525</v>
      </c>
      <c r="D47" s="5">
        <f>E47+F47+'[1]November 21'!F49</f>
        <v>979</v>
      </c>
      <c r="E47" s="5">
        <f>4+9+20+7+13+11+8+60+11+4+60+10</f>
        <v>217</v>
      </c>
      <c r="F47" s="5"/>
      <c r="G47" s="5"/>
      <c r="H47" s="7">
        <v>935.38</v>
      </c>
      <c r="I47" s="2">
        <f>211.75-313.25+93.07</f>
        <v>-8.4300000000000068</v>
      </c>
      <c r="J47" s="1">
        <f t="shared" si="1"/>
        <v>97.65</v>
      </c>
      <c r="K47" s="1"/>
      <c r="L47" s="1"/>
      <c r="M47" s="1"/>
      <c r="N47" s="1">
        <v>10</v>
      </c>
      <c r="O47" s="12">
        <f t="shared" si="2"/>
        <v>1034.6000000000001</v>
      </c>
    </row>
    <row r="48" spans="1:15" ht="15.5" x14ac:dyDescent="0.35">
      <c r="A48" s="11" t="s">
        <v>61</v>
      </c>
      <c r="B48" s="4">
        <v>44446</v>
      </c>
      <c r="C48" s="4">
        <v>44530</v>
      </c>
      <c r="D48" s="5">
        <f>E48+F48+'[1]November 21'!F50</f>
        <v>1035</v>
      </c>
      <c r="E48" s="5">
        <f>18*9+9+12+10+9+12+9+9+12+8+110+9</f>
        <v>371</v>
      </c>
      <c r="F48" s="5"/>
      <c r="G48" s="5"/>
      <c r="H48" s="7">
        <v>935.38</v>
      </c>
      <c r="I48" s="2"/>
      <c r="J48" s="1">
        <f t="shared" si="1"/>
        <v>166.95000000000002</v>
      </c>
      <c r="K48" s="1"/>
      <c r="L48" s="1"/>
      <c r="M48" s="1"/>
      <c r="N48" s="1"/>
      <c r="O48" s="12">
        <f t="shared" si="2"/>
        <v>1102.33</v>
      </c>
    </row>
    <row r="49" spans="1:15" ht="15.5" x14ac:dyDescent="0.35">
      <c r="A49" s="11" t="s">
        <v>62</v>
      </c>
      <c r="B49" s="4">
        <v>44505</v>
      </c>
      <c r="C49" s="4">
        <v>44529</v>
      </c>
      <c r="D49" s="5">
        <f>E49+F49+'[1]November 21'!F51</f>
        <v>1200</v>
      </c>
      <c r="E49" s="5">
        <f>114*2</f>
        <v>228</v>
      </c>
      <c r="F49" s="5"/>
      <c r="G49" s="5"/>
      <c r="H49" s="7">
        <v>935.38</v>
      </c>
      <c r="I49" s="2">
        <v>564.75</v>
      </c>
      <c r="J49" s="1">
        <f t="shared" si="1"/>
        <v>102.60000000000001</v>
      </c>
      <c r="K49" s="1"/>
      <c r="L49" s="1"/>
      <c r="M49" s="1"/>
      <c r="N49" s="1"/>
      <c r="O49" s="12">
        <f t="shared" si="2"/>
        <v>1602.73</v>
      </c>
    </row>
    <row r="50" spans="1:15" ht="15.5" x14ac:dyDescent="0.35">
      <c r="A50" s="11" t="s">
        <v>63</v>
      </c>
      <c r="B50" s="2"/>
      <c r="C50" s="2"/>
      <c r="D50" s="5">
        <f>E50+F50+'[1]November 21'!F52</f>
        <v>0</v>
      </c>
      <c r="E50" s="5"/>
      <c r="F50" s="5"/>
      <c r="G50" s="5"/>
      <c r="H50" s="7">
        <v>935.38</v>
      </c>
      <c r="I50" s="2">
        <v>564.75</v>
      </c>
      <c r="J50" s="1">
        <f t="shared" si="1"/>
        <v>0</v>
      </c>
      <c r="K50" s="1"/>
      <c r="L50" s="1"/>
      <c r="M50" s="1"/>
      <c r="N50" s="1"/>
      <c r="O50" s="12">
        <f t="shared" si="2"/>
        <v>1500.13</v>
      </c>
    </row>
    <row r="51" spans="1:15" ht="15.5" x14ac:dyDescent="0.35">
      <c r="A51" s="11" t="s">
        <v>64</v>
      </c>
      <c r="B51" s="2"/>
      <c r="C51" s="2"/>
      <c r="D51" s="5">
        <f>E51+F51+'[1]November 21'!F53</f>
        <v>108</v>
      </c>
      <c r="E51" s="5"/>
      <c r="F51" s="5"/>
      <c r="G51" s="5"/>
      <c r="H51" s="7">
        <v>935.38</v>
      </c>
      <c r="I51" s="2"/>
      <c r="J51" s="1">
        <f t="shared" si="1"/>
        <v>0</v>
      </c>
      <c r="K51" s="1"/>
      <c r="L51" s="1"/>
      <c r="M51" s="1"/>
      <c r="N51" s="1"/>
      <c r="O51" s="12">
        <f t="shared" si="2"/>
        <v>935.38</v>
      </c>
    </row>
    <row r="52" spans="1:15" ht="15.5" x14ac:dyDescent="0.35">
      <c r="A52" s="11" t="s">
        <v>65</v>
      </c>
      <c r="B52" s="2"/>
      <c r="C52" s="2"/>
      <c r="D52" s="5">
        <f>E52+F52+'[1]November 21'!F54</f>
        <v>604</v>
      </c>
      <c r="E52" s="5"/>
      <c r="F52" s="5"/>
      <c r="G52" s="5"/>
      <c r="H52" s="7">
        <v>935.38</v>
      </c>
      <c r="I52" s="2"/>
      <c r="J52" s="1">
        <f t="shared" si="1"/>
        <v>0</v>
      </c>
      <c r="K52" s="1"/>
      <c r="L52" s="1"/>
      <c r="M52" s="1"/>
      <c r="N52" s="1"/>
      <c r="O52" s="12">
        <f t="shared" si="2"/>
        <v>935.38</v>
      </c>
    </row>
    <row r="53" spans="1:15" ht="15.5" x14ac:dyDescent="0.35">
      <c r="A53" s="11" t="s">
        <v>66</v>
      </c>
      <c r="B53" s="2"/>
      <c r="C53" s="2"/>
      <c r="D53" s="5">
        <f>E53+F53+'[1]November 21'!F55</f>
        <v>0</v>
      </c>
      <c r="E53" s="5"/>
      <c r="F53" s="5"/>
      <c r="G53" s="5"/>
      <c r="H53" s="7">
        <v>935.38</v>
      </c>
      <c r="I53" s="2"/>
      <c r="J53" s="1">
        <f t="shared" si="1"/>
        <v>0</v>
      </c>
      <c r="K53" s="1"/>
      <c r="L53" s="1"/>
      <c r="M53" s="1"/>
      <c r="N53" s="1"/>
      <c r="O53" s="12">
        <f t="shared" si="2"/>
        <v>935.38</v>
      </c>
    </row>
    <row r="54" spans="1:15" ht="15.5" x14ac:dyDescent="0.35">
      <c r="A54" s="11" t="s">
        <v>67</v>
      </c>
      <c r="B54" s="2"/>
      <c r="C54" s="2"/>
      <c r="D54" s="5">
        <f>E54+F54+'[1]November 21'!F56</f>
        <v>0</v>
      </c>
      <c r="E54" s="5"/>
      <c r="F54" s="5"/>
      <c r="G54" s="5"/>
      <c r="H54" s="7">
        <v>935.38</v>
      </c>
      <c r="I54" s="2"/>
      <c r="J54" s="1">
        <f t="shared" si="1"/>
        <v>0</v>
      </c>
      <c r="K54" s="1"/>
      <c r="L54" s="1"/>
      <c r="M54" s="1"/>
      <c r="N54" s="1"/>
      <c r="O54" s="12">
        <f t="shared" si="2"/>
        <v>935.38</v>
      </c>
    </row>
    <row r="55" spans="1:15" ht="15.5" x14ac:dyDescent="0.35">
      <c r="A55" s="11" t="s">
        <v>68</v>
      </c>
      <c r="B55" s="2"/>
      <c r="C55" s="2"/>
      <c r="D55" s="5">
        <f>E55+F55+'[1]November 21'!F57</f>
        <v>0</v>
      </c>
      <c r="E55" s="5"/>
      <c r="F55" s="5"/>
      <c r="G55" s="5"/>
      <c r="H55" s="7">
        <v>935.38</v>
      </c>
      <c r="I55" s="8">
        <f>1412+382.61</f>
        <v>1794.6100000000001</v>
      </c>
      <c r="J55" s="1">
        <f t="shared" si="1"/>
        <v>0</v>
      </c>
      <c r="K55" s="1"/>
      <c r="L55" s="1"/>
      <c r="M55" s="1"/>
      <c r="N55" s="1"/>
      <c r="O55" s="12">
        <f t="shared" si="2"/>
        <v>2729.9900000000002</v>
      </c>
    </row>
    <row r="56" spans="1:15" ht="15.5" x14ac:dyDescent="0.35">
      <c r="A56" s="11" t="s">
        <v>69</v>
      </c>
      <c r="B56" s="2"/>
      <c r="C56" s="2"/>
      <c r="D56" s="5">
        <f>E56+F56+'[1]November 21'!F58</f>
        <v>0</v>
      </c>
      <c r="E56" s="5"/>
      <c r="F56" s="5"/>
      <c r="G56" s="5"/>
      <c r="H56" s="7">
        <v>935.38</v>
      </c>
      <c r="I56" s="8"/>
      <c r="J56" s="1">
        <f t="shared" si="1"/>
        <v>0</v>
      </c>
      <c r="K56" s="1"/>
      <c r="L56" s="1"/>
      <c r="M56" s="1"/>
      <c r="N56" s="1"/>
      <c r="O56" s="12">
        <f t="shared" si="2"/>
        <v>935.38</v>
      </c>
    </row>
    <row r="57" spans="1:15" ht="15.5" x14ac:dyDescent="0.35">
      <c r="A57" s="11" t="s">
        <v>70</v>
      </c>
      <c r="B57" s="2"/>
      <c r="C57" s="2"/>
      <c r="D57" s="5">
        <f>E57+F57+'[1]November 21'!F59</f>
        <v>0</v>
      </c>
      <c r="E57" s="5"/>
      <c r="F57" s="5"/>
      <c r="G57" s="5"/>
      <c r="H57" s="7">
        <v>935.38</v>
      </c>
      <c r="I57" s="2"/>
      <c r="J57" s="1">
        <f t="shared" si="1"/>
        <v>0</v>
      </c>
      <c r="K57" s="1"/>
      <c r="L57" s="1"/>
      <c r="M57" s="1"/>
      <c r="N57" s="1"/>
      <c r="O57" s="12">
        <f t="shared" si="2"/>
        <v>935.38</v>
      </c>
    </row>
    <row r="58" spans="1:15" ht="15.5" x14ac:dyDescent="0.35">
      <c r="A58" s="11" t="s">
        <v>71</v>
      </c>
      <c r="B58" s="4">
        <v>44383</v>
      </c>
      <c r="C58" s="4">
        <v>44529</v>
      </c>
      <c r="D58" s="5">
        <f>E58+F58+'[1]November 21'!F60</f>
        <v>184</v>
      </c>
      <c r="E58" s="5">
        <f>46*2</f>
        <v>92</v>
      </c>
      <c r="F58" s="5"/>
      <c r="G58" s="5"/>
      <c r="H58" s="7">
        <v>935.38</v>
      </c>
      <c r="I58" s="2">
        <v>564.75</v>
      </c>
      <c r="J58" s="1">
        <f t="shared" si="1"/>
        <v>41.4</v>
      </c>
      <c r="K58" s="1"/>
      <c r="L58" s="1"/>
      <c r="M58" s="1"/>
      <c r="N58" s="1">
        <f>10*3</f>
        <v>30</v>
      </c>
      <c r="O58" s="12">
        <f t="shared" si="2"/>
        <v>1571.5300000000002</v>
      </c>
    </row>
    <row r="59" spans="1:15" ht="15.5" x14ac:dyDescent="0.35">
      <c r="A59" s="11" t="s">
        <v>72</v>
      </c>
      <c r="B59" s="2"/>
      <c r="C59" s="2"/>
      <c r="D59" s="5">
        <f>E59+F59+'[1]November 21'!F61</f>
        <v>0</v>
      </c>
      <c r="E59" s="5"/>
      <c r="F59" s="5"/>
      <c r="G59" s="5"/>
      <c r="H59" s="7">
        <v>935.38</v>
      </c>
      <c r="I59" s="2"/>
      <c r="J59" s="1">
        <f t="shared" si="1"/>
        <v>0</v>
      </c>
      <c r="K59" s="1"/>
      <c r="L59" s="1"/>
      <c r="M59" s="1"/>
      <c r="N59" s="1"/>
      <c r="O59" s="12">
        <f t="shared" si="2"/>
        <v>935.38</v>
      </c>
    </row>
    <row r="60" spans="1:15" ht="15.5" x14ac:dyDescent="0.35">
      <c r="A60" s="11" t="s">
        <v>73</v>
      </c>
      <c r="B60" s="2"/>
      <c r="C60" s="2"/>
      <c r="D60" s="5">
        <f>E60+F60+'[1]November 21'!F62</f>
        <v>0</v>
      </c>
      <c r="E60" s="5"/>
      <c r="F60" s="5"/>
      <c r="G60" s="5"/>
      <c r="H60" s="7">
        <v>935.38</v>
      </c>
      <c r="I60" s="8">
        <f>1412-101.79+620.6</f>
        <v>1930.81</v>
      </c>
      <c r="J60" s="1">
        <f t="shared" si="1"/>
        <v>0</v>
      </c>
      <c r="K60" s="1"/>
      <c r="L60" s="1"/>
      <c r="M60" s="1"/>
      <c r="N60" s="1"/>
      <c r="O60" s="12">
        <f t="shared" si="2"/>
        <v>2866.19</v>
      </c>
    </row>
    <row r="61" spans="1:15" ht="15.5" x14ac:dyDescent="0.35">
      <c r="A61" s="11" t="s">
        <v>74</v>
      </c>
      <c r="B61" s="2"/>
      <c r="C61" s="2"/>
      <c r="D61" s="5">
        <f>E61+F61+'[1]November 21'!F63</f>
        <v>0</v>
      </c>
      <c r="E61" s="5"/>
      <c r="F61" s="5"/>
      <c r="G61" s="5"/>
      <c r="H61" s="7">
        <v>86.7</v>
      </c>
      <c r="I61" s="2"/>
      <c r="J61" s="1">
        <f t="shared" si="1"/>
        <v>0</v>
      </c>
      <c r="K61" s="1"/>
      <c r="L61" s="1"/>
      <c r="M61" s="1"/>
      <c r="N61" s="1"/>
      <c r="O61" s="12">
        <f t="shared" si="2"/>
        <v>86.7</v>
      </c>
    </row>
    <row r="62" spans="1:15" ht="15.5" x14ac:dyDescent="0.35">
      <c r="A62" s="11" t="s">
        <v>75</v>
      </c>
      <c r="B62" s="4">
        <v>44501</v>
      </c>
      <c r="C62" s="4">
        <v>44529</v>
      </c>
      <c r="D62" s="5">
        <f>E62+F62+'[1]November 21'!F64</f>
        <v>715</v>
      </c>
      <c r="E62" s="5">
        <f>23+10+19+10+5+40</f>
        <v>107</v>
      </c>
      <c r="F62" s="5"/>
      <c r="G62" s="5"/>
      <c r="H62" s="7">
        <v>935.38</v>
      </c>
      <c r="I62" s="2"/>
      <c r="J62" s="1">
        <f t="shared" si="1"/>
        <v>48.15</v>
      </c>
      <c r="K62" s="1"/>
      <c r="L62" s="1"/>
      <c r="M62" s="1"/>
      <c r="N62" s="1"/>
      <c r="O62" s="12">
        <f t="shared" si="2"/>
        <v>983.53</v>
      </c>
    </row>
    <row r="63" spans="1:15" ht="15.5" x14ac:dyDescent="0.35">
      <c r="A63" s="11" t="s">
        <v>76</v>
      </c>
      <c r="B63" s="4">
        <v>44504</v>
      </c>
      <c r="C63" s="4">
        <v>44529</v>
      </c>
      <c r="D63" s="5">
        <f>E63+F63+'[1]November 21'!F65</f>
        <v>944</v>
      </c>
      <c r="E63" s="5">
        <f>42*3+42*2</f>
        <v>210</v>
      </c>
      <c r="F63" s="5"/>
      <c r="G63" s="5"/>
      <c r="H63" s="7">
        <v>935.38</v>
      </c>
      <c r="I63" s="8">
        <v>1835.62</v>
      </c>
      <c r="J63" s="1">
        <f t="shared" si="1"/>
        <v>94.5</v>
      </c>
      <c r="K63" s="1">
        <v>29.02</v>
      </c>
      <c r="L63" s="1"/>
      <c r="M63" s="1"/>
      <c r="N63" s="1"/>
      <c r="O63" s="12">
        <f t="shared" si="2"/>
        <v>2894.52</v>
      </c>
    </row>
    <row r="64" spans="1:15" ht="15.5" x14ac:dyDescent="0.35">
      <c r="A64" s="11" t="s">
        <v>77</v>
      </c>
      <c r="B64" s="2"/>
      <c r="C64" s="2"/>
      <c r="D64" s="5">
        <f>E64+F64+'[1]November 21'!F66</f>
        <v>0</v>
      </c>
      <c r="E64" s="5"/>
      <c r="F64" s="5"/>
      <c r="G64" s="5"/>
      <c r="H64" s="7">
        <v>935.38</v>
      </c>
      <c r="I64" s="8"/>
      <c r="J64" s="1">
        <f t="shared" si="1"/>
        <v>0</v>
      </c>
      <c r="K64" s="1"/>
      <c r="L64" s="1"/>
      <c r="M64" s="1"/>
      <c r="N64" s="1"/>
      <c r="O64" s="12">
        <f t="shared" si="2"/>
        <v>935.38</v>
      </c>
    </row>
    <row r="65" spans="1:15" ht="15.5" x14ac:dyDescent="0.35">
      <c r="A65" s="11" t="s">
        <v>78</v>
      </c>
      <c r="B65" s="4">
        <v>44502</v>
      </c>
      <c r="C65" s="4">
        <v>44524</v>
      </c>
      <c r="D65" s="5">
        <f>E65+F65+'[1]November 21'!F67</f>
        <v>1272</v>
      </c>
      <c r="E65" s="5">
        <f>48+19+16+48</f>
        <v>131</v>
      </c>
      <c r="F65" s="5"/>
      <c r="G65" s="5"/>
      <c r="H65" s="7">
        <v>935.38</v>
      </c>
      <c r="I65" s="2"/>
      <c r="J65" s="1">
        <f t="shared" si="1"/>
        <v>58.95</v>
      </c>
      <c r="K65" s="1"/>
      <c r="L65" s="1"/>
      <c r="M65" s="1"/>
      <c r="N65" s="1">
        <v>13</v>
      </c>
      <c r="O65" s="12">
        <f t="shared" si="2"/>
        <v>1007.33</v>
      </c>
    </row>
    <row r="66" spans="1:15" ht="15.5" x14ac:dyDescent="0.35">
      <c r="A66" s="11" t="s">
        <v>79</v>
      </c>
      <c r="B66" s="4">
        <v>44473</v>
      </c>
      <c r="C66" s="4">
        <v>44530</v>
      </c>
      <c r="D66" s="5">
        <f>E66+F66+'[1]November 21'!F68</f>
        <v>415</v>
      </c>
      <c r="E66" s="5">
        <f>15*5+14+31+10+14+41+30</f>
        <v>215</v>
      </c>
      <c r="F66" s="5"/>
      <c r="G66" s="5"/>
      <c r="H66" s="7">
        <v>935.38</v>
      </c>
      <c r="I66" s="8">
        <v>2824</v>
      </c>
      <c r="J66" s="1">
        <f t="shared" si="1"/>
        <v>96.75</v>
      </c>
      <c r="K66" s="1">
        <v>13.2</v>
      </c>
      <c r="L66" s="1"/>
      <c r="M66" s="1"/>
      <c r="N66" s="1"/>
      <c r="O66" s="12">
        <f t="shared" si="2"/>
        <v>3869.33</v>
      </c>
    </row>
    <row r="67" spans="1:15" ht="15.5" x14ac:dyDescent="0.35">
      <c r="A67" s="11" t="s">
        <v>80</v>
      </c>
      <c r="B67" s="2"/>
      <c r="C67" s="2"/>
      <c r="D67" s="5">
        <f>E67+F67+'[1]November 21'!F69</f>
        <v>0</v>
      </c>
      <c r="E67" s="5"/>
      <c r="F67" s="5"/>
      <c r="G67" s="5"/>
      <c r="H67" s="7">
        <v>935.38</v>
      </c>
      <c r="I67" s="8"/>
      <c r="J67" s="1">
        <f t="shared" si="1"/>
        <v>0</v>
      </c>
      <c r="K67" s="1"/>
      <c r="L67" s="1"/>
      <c r="M67" s="1"/>
      <c r="N67" s="1"/>
      <c r="O67" s="12">
        <f t="shared" si="2"/>
        <v>935.38</v>
      </c>
    </row>
    <row r="68" spans="1:15" ht="15.5" x14ac:dyDescent="0.35">
      <c r="A68" s="11" t="s">
        <v>81</v>
      </c>
      <c r="B68" s="4">
        <v>44505</v>
      </c>
      <c r="C68" s="4">
        <v>44529</v>
      </c>
      <c r="D68" s="5">
        <f>E68+F68+'[1]November 21'!F70</f>
        <v>906</v>
      </c>
      <c r="E68" s="5">
        <f>50+10+14+50+50+50</f>
        <v>224</v>
      </c>
      <c r="F68" s="5"/>
      <c r="G68" s="5"/>
      <c r="H68" s="7">
        <v>935.38</v>
      </c>
      <c r="I68" s="2"/>
      <c r="J68" s="1">
        <f t="shared" si="1"/>
        <v>100.8</v>
      </c>
      <c r="K68" s="1"/>
      <c r="L68" s="1"/>
      <c r="M68" s="1"/>
      <c r="N68" s="1"/>
      <c r="O68" s="12">
        <f t="shared" si="2"/>
        <v>1036.18</v>
      </c>
    </row>
    <row r="69" spans="1:15" ht="15.5" x14ac:dyDescent="0.35">
      <c r="A69" s="11" t="s">
        <v>82</v>
      </c>
      <c r="B69" s="2"/>
      <c r="C69" s="2"/>
      <c r="D69" s="5">
        <f>E69+F69+'[1]November 21'!F71</f>
        <v>0</v>
      </c>
      <c r="E69" s="5"/>
      <c r="F69" s="5"/>
      <c r="G69" s="5"/>
      <c r="H69" s="7">
        <v>935.38</v>
      </c>
      <c r="I69" s="2"/>
      <c r="J69" s="1">
        <f t="shared" si="1"/>
        <v>0</v>
      </c>
      <c r="K69" s="1"/>
      <c r="L69" s="1"/>
      <c r="M69" s="1"/>
      <c r="N69" s="1"/>
      <c r="O69" s="12">
        <f t="shared" si="2"/>
        <v>935.38</v>
      </c>
    </row>
    <row r="70" spans="1:15" ht="15.5" x14ac:dyDescent="0.35">
      <c r="A70" s="11" t="s">
        <v>83</v>
      </c>
      <c r="B70" s="2"/>
      <c r="C70" s="2"/>
      <c r="D70" s="5">
        <f>E70+F70+'[1]November 21'!F72</f>
        <v>190</v>
      </c>
      <c r="E70" s="5"/>
      <c r="F70" s="5"/>
      <c r="G70" s="5"/>
      <c r="H70" s="7">
        <v>935.38</v>
      </c>
      <c r="I70" s="2">
        <v>282.33</v>
      </c>
      <c r="J70" s="1">
        <f t="shared" ref="J70:J89" si="3">E70*0.45+F70*0.25+G70*0.05</f>
        <v>0</v>
      </c>
      <c r="K70" s="1"/>
      <c r="L70" s="1"/>
      <c r="M70" s="1"/>
      <c r="N70" s="1"/>
      <c r="O70" s="12">
        <f t="shared" si="2"/>
        <v>1217.71</v>
      </c>
    </row>
    <row r="71" spans="1:15" ht="15.5" x14ac:dyDescent="0.35">
      <c r="A71" s="11" t="s">
        <v>84</v>
      </c>
      <c r="B71" s="2"/>
      <c r="C71" s="2"/>
      <c r="D71" s="5">
        <f>E71+F71+'[1]November 21'!F73</f>
        <v>0</v>
      </c>
      <c r="E71" s="5"/>
      <c r="F71" s="5"/>
      <c r="G71" s="5"/>
      <c r="H71" s="7">
        <v>935.38</v>
      </c>
      <c r="I71" s="2"/>
      <c r="J71" s="1">
        <f t="shared" si="3"/>
        <v>0</v>
      </c>
      <c r="K71" s="1"/>
      <c r="L71" s="1"/>
      <c r="M71" s="1"/>
      <c r="N71" s="1"/>
      <c r="O71" s="12">
        <f t="shared" si="2"/>
        <v>935.38</v>
      </c>
    </row>
    <row r="72" spans="1:15" ht="15.5" x14ac:dyDescent="0.35">
      <c r="A72" s="11" t="s">
        <v>85</v>
      </c>
      <c r="B72" s="2"/>
      <c r="C72" s="2"/>
      <c r="D72" s="5">
        <f>E72+F72+'[1]November 21'!F74</f>
        <v>0</v>
      </c>
      <c r="E72" s="5"/>
      <c r="F72" s="5"/>
      <c r="G72" s="5"/>
      <c r="H72" s="7">
        <v>935.38</v>
      </c>
      <c r="I72" s="2"/>
      <c r="J72" s="1">
        <f t="shared" si="3"/>
        <v>0</v>
      </c>
      <c r="K72" s="1"/>
      <c r="L72" s="1"/>
      <c r="M72" s="1"/>
      <c r="N72" s="1"/>
      <c r="O72" s="12">
        <f t="shared" si="2"/>
        <v>935.38</v>
      </c>
    </row>
    <row r="73" spans="1:15" ht="15.5" x14ac:dyDescent="0.35">
      <c r="A73" s="11" t="s">
        <v>86</v>
      </c>
      <c r="B73" s="4">
        <v>44517</v>
      </c>
      <c r="C73" s="4">
        <v>44529</v>
      </c>
      <c r="D73" s="5">
        <f>E73+F73+'[1]November 21'!F75</f>
        <v>447</v>
      </c>
      <c r="E73" s="5">
        <f>28*2</f>
        <v>56</v>
      </c>
      <c r="F73" s="5"/>
      <c r="G73" s="5"/>
      <c r="H73" s="7">
        <v>935.38</v>
      </c>
      <c r="I73" s="2"/>
      <c r="J73" s="1">
        <f t="shared" si="3"/>
        <v>25.2</v>
      </c>
      <c r="K73" s="1"/>
      <c r="L73" s="1"/>
      <c r="M73" s="1"/>
      <c r="N73" s="1"/>
      <c r="O73" s="12">
        <f t="shared" si="2"/>
        <v>960.58</v>
      </c>
    </row>
    <row r="74" spans="1:15" ht="15.5" x14ac:dyDescent="0.35">
      <c r="A74" s="11" t="s">
        <v>87</v>
      </c>
      <c r="B74" s="4">
        <v>44459</v>
      </c>
      <c r="C74" s="4">
        <v>44480</v>
      </c>
      <c r="D74" s="5">
        <f>E74+F74+'[1]November 21'!F76</f>
        <v>0</v>
      </c>
      <c r="E74" s="5"/>
      <c r="F74" s="5"/>
      <c r="G74" s="5"/>
      <c r="H74" s="7">
        <v>935.38</v>
      </c>
      <c r="I74" s="2"/>
      <c r="J74" s="1">
        <f t="shared" si="3"/>
        <v>0</v>
      </c>
      <c r="K74" s="1">
        <f>30+30</f>
        <v>60</v>
      </c>
      <c r="L74" s="1"/>
      <c r="M74" s="1"/>
      <c r="N74" s="1">
        <f>10*3</f>
        <v>30</v>
      </c>
      <c r="O74" s="12">
        <f t="shared" ref="O74:O89" si="4">SUM(H74:N74)</f>
        <v>1025.3800000000001</v>
      </c>
    </row>
    <row r="75" spans="1:15" ht="15.5" x14ac:dyDescent="0.35">
      <c r="A75" s="11" t="s">
        <v>88</v>
      </c>
      <c r="B75" s="4">
        <v>44519</v>
      </c>
      <c r="C75" s="4">
        <v>44529</v>
      </c>
      <c r="D75" s="5">
        <f>E75+F75+'[1]November 21'!F77</f>
        <v>272</v>
      </c>
      <c r="E75" s="5">
        <f>44*2</f>
        <v>88</v>
      </c>
      <c r="F75" s="5"/>
      <c r="G75" s="5"/>
      <c r="H75" s="7">
        <v>935.38</v>
      </c>
      <c r="I75" s="2"/>
      <c r="J75" s="1">
        <f t="shared" si="3"/>
        <v>39.6</v>
      </c>
      <c r="K75" s="1"/>
      <c r="L75" s="1"/>
      <c r="M75" s="1"/>
      <c r="N75" s="1"/>
      <c r="O75" s="12">
        <f t="shared" si="4"/>
        <v>974.98</v>
      </c>
    </row>
    <row r="76" spans="1:15" ht="15.5" x14ac:dyDescent="0.35">
      <c r="A76" s="11" t="s">
        <v>89</v>
      </c>
      <c r="B76" s="2"/>
      <c r="C76" s="2"/>
      <c r="D76" s="5">
        <f>E76+F76+'[1]November 21'!F78</f>
        <v>0</v>
      </c>
      <c r="E76" s="5"/>
      <c r="F76" s="5"/>
      <c r="G76" s="5"/>
      <c r="H76" s="7">
        <v>935.38</v>
      </c>
      <c r="I76" s="2">
        <f>211.75+95.63</f>
        <v>307.38</v>
      </c>
      <c r="J76" s="1">
        <f t="shared" si="3"/>
        <v>0</v>
      </c>
      <c r="K76" s="1"/>
      <c r="L76" s="1"/>
      <c r="M76" s="1"/>
      <c r="N76" s="1"/>
      <c r="O76" s="12">
        <f t="shared" si="4"/>
        <v>1242.76</v>
      </c>
    </row>
    <row r="77" spans="1:15" ht="15.5" x14ac:dyDescent="0.35">
      <c r="A77" s="11" t="s">
        <v>90</v>
      </c>
      <c r="B77" s="4">
        <v>44503</v>
      </c>
      <c r="C77" s="4">
        <v>44524</v>
      </c>
      <c r="D77" s="5">
        <f>E77+F77+'[1]November 21'!F79</f>
        <v>1221</v>
      </c>
      <c r="E77" s="5">
        <f>38+12+298+34+30+26+38+18+20</f>
        <v>514</v>
      </c>
      <c r="F77" s="5"/>
      <c r="G77" s="5"/>
      <c r="H77" s="7">
        <v>935.38</v>
      </c>
      <c r="I77" s="2">
        <v>564.75</v>
      </c>
      <c r="J77" s="1">
        <f t="shared" si="3"/>
        <v>231.3</v>
      </c>
      <c r="K77" s="1"/>
      <c r="L77" s="1"/>
      <c r="M77" s="1"/>
      <c r="N77" s="1">
        <v>10</v>
      </c>
      <c r="O77" s="12">
        <f t="shared" si="4"/>
        <v>1741.43</v>
      </c>
    </row>
    <row r="78" spans="1:15" ht="15.5" x14ac:dyDescent="0.35">
      <c r="A78" s="11" t="s">
        <v>91</v>
      </c>
      <c r="B78" s="4">
        <v>44447</v>
      </c>
      <c r="C78" s="4">
        <v>44529</v>
      </c>
      <c r="D78" s="5">
        <f>E78+F78+'[1]November 21'!F80</f>
        <v>952</v>
      </c>
      <c r="E78" s="5">
        <f>90*4+19+29+25+26+14+29+26+20</f>
        <v>548</v>
      </c>
      <c r="F78" s="5"/>
      <c r="G78" s="5"/>
      <c r="H78" s="7">
        <v>935.38</v>
      </c>
      <c r="I78" s="2"/>
      <c r="J78" s="1">
        <f t="shared" si="3"/>
        <v>246.6</v>
      </c>
      <c r="K78" s="1"/>
      <c r="L78" s="1"/>
      <c r="M78" s="1"/>
      <c r="N78" s="1"/>
      <c r="O78" s="12">
        <f t="shared" si="4"/>
        <v>1181.98</v>
      </c>
    </row>
    <row r="79" spans="1:15" ht="15.5" x14ac:dyDescent="0.35">
      <c r="A79" s="11" t="s">
        <v>92</v>
      </c>
      <c r="B79" s="2"/>
      <c r="C79" s="2"/>
      <c r="D79" s="5">
        <f>E79+F79+'[1]November 21'!F81</f>
        <v>444</v>
      </c>
      <c r="E79" s="5"/>
      <c r="F79" s="5"/>
      <c r="G79" s="5"/>
      <c r="H79" s="7">
        <v>935.38</v>
      </c>
      <c r="I79" s="2">
        <v>423.58</v>
      </c>
      <c r="J79" s="1">
        <f t="shared" si="3"/>
        <v>0</v>
      </c>
      <c r="K79" s="1"/>
      <c r="L79" s="1"/>
      <c r="M79" s="1"/>
      <c r="N79" s="1"/>
      <c r="O79" s="12">
        <f t="shared" si="4"/>
        <v>1358.96</v>
      </c>
    </row>
    <row r="80" spans="1:15" ht="15.5" x14ac:dyDescent="0.35">
      <c r="A80" s="11" t="s">
        <v>93</v>
      </c>
      <c r="B80" s="4">
        <v>44513</v>
      </c>
      <c r="C80" s="4">
        <v>44529</v>
      </c>
      <c r="D80" s="5">
        <f>E80+F80+'[1]November 21'!F82</f>
        <v>502</v>
      </c>
      <c r="E80" s="5">
        <f>11+10+11+8+5+15+6</f>
        <v>66</v>
      </c>
      <c r="F80" s="5"/>
      <c r="G80" s="5"/>
      <c r="H80" s="7">
        <v>935.38</v>
      </c>
      <c r="I80" s="2"/>
      <c r="J80" s="1">
        <f t="shared" si="3"/>
        <v>29.7</v>
      </c>
      <c r="K80" s="1"/>
      <c r="L80" s="1"/>
      <c r="M80" s="1"/>
      <c r="N80" s="1"/>
      <c r="O80" s="12">
        <f t="shared" si="4"/>
        <v>965.08</v>
      </c>
    </row>
    <row r="81" spans="1:15" ht="15.5" x14ac:dyDescent="0.35">
      <c r="A81" s="11" t="s">
        <v>94</v>
      </c>
      <c r="B81" s="4">
        <v>44440</v>
      </c>
      <c r="C81" s="4">
        <v>44529</v>
      </c>
      <c r="D81" s="5">
        <f>E81+F81+'[1]November 21'!F83</f>
        <v>818</v>
      </c>
      <c r="E81" s="5">
        <f>5*8+6+10+66*4+7*4+16+12</f>
        <v>376</v>
      </c>
      <c r="F81" s="5"/>
      <c r="G81" s="5"/>
      <c r="H81" s="7">
        <v>935.38</v>
      </c>
      <c r="I81" s="2"/>
      <c r="J81" s="1">
        <f t="shared" si="3"/>
        <v>169.20000000000002</v>
      </c>
      <c r="K81" s="1"/>
      <c r="L81" s="1"/>
      <c r="M81" s="1"/>
      <c r="N81" s="1"/>
      <c r="O81" s="12">
        <f t="shared" si="4"/>
        <v>1104.58</v>
      </c>
    </row>
    <row r="82" spans="1:15" ht="15.5" x14ac:dyDescent="0.35">
      <c r="A82" s="11" t="s">
        <v>95</v>
      </c>
      <c r="B82" s="2"/>
      <c r="C82" s="2"/>
      <c r="D82" s="5">
        <f>E82+F82+'[1]November 21'!F84</f>
        <v>0</v>
      </c>
      <c r="E82" s="5"/>
      <c r="F82" s="5"/>
      <c r="G82" s="5"/>
      <c r="H82" s="7">
        <v>935.38</v>
      </c>
      <c r="I82" s="2">
        <v>211.75</v>
      </c>
      <c r="J82" s="1">
        <f t="shared" si="3"/>
        <v>0</v>
      </c>
      <c r="K82" s="1"/>
      <c r="L82" s="1"/>
      <c r="M82" s="1"/>
      <c r="N82" s="1"/>
      <c r="O82" s="12">
        <f t="shared" si="4"/>
        <v>1147.1300000000001</v>
      </c>
    </row>
    <row r="83" spans="1:15" ht="15.5" x14ac:dyDescent="0.35">
      <c r="A83" s="11" t="s">
        <v>96</v>
      </c>
      <c r="B83" s="2"/>
      <c r="C83" s="2"/>
      <c r="D83" s="5">
        <f>E83+F83+'[1]November 21'!F85</f>
        <v>88</v>
      </c>
      <c r="E83" s="5"/>
      <c r="F83" s="5"/>
      <c r="G83" s="5"/>
      <c r="H83" s="7">
        <v>935.38</v>
      </c>
      <c r="I83" s="2">
        <f>211.75+95.63</f>
        <v>307.38</v>
      </c>
      <c r="J83" s="1">
        <f t="shared" si="3"/>
        <v>0</v>
      </c>
      <c r="K83" s="1"/>
      <c r="L83" s="1"/>
      <c r="M83" s="1"/>
      <c r="N83" s="1"/>
      <c r="O83" s="12">
        <f t="shared" si="4"/>
        <v>1242.76</v>
      </c>
    </row>
    <row r="84" spans="1:15" ht="15.5" x14ac:dyDescent="0.35">
      <c r="A84" s="11" t="s">
        <v>97</v>
      </c>
      <c r="B84" s="4">
        <v>44512</v>
      </c>
      <c r="C84" s="4">
        <v>44529</v>
      </c>
      <c r="D84" s="5">
        <f>E84+F84+'[1]November 21'!F86</f>
        <v>208</v>
      </c>
      <c r="E84" s="5">
        <f>4+54+5</f>
        <v>63</v>
      </c>
      <c r="F84" s="5"/>
      <c r="G84" s="5"/>
      <c r="H84" s="7">
        <v>935.38</v>
      </c>
      <c r="I84" s="2">
        <f>282.33+683.18</f>
        <v>965.51</v>
      </c>
      <c r="J84" s="1">
        <f t="shared" si="3"/>
        <v>28.35</v>
      </c>
      <c r="K84" s="1"/>
      <c r="L84" s="1"/>
      <c r="M84" s="1"/>
      <c r="N84" s="1">
        <v>11</v>
      </c>
      <c r="O84" s="12">
        <f t="shared" si="4"/>
        <v>1940.2399999999998</v>
      </c>
    </row>
    <row r="85" spans="1:15" ht="15.5" x14ac:dyDescent="0.35">
      <c r="A85" s="11" t="s">
        <v>98</v>
      </c>
      <c r="B85" s="2"/>
      <c r="C85" s="2"/>
      <c r="D85" s="5">
        <f>E85+F85+'[1]November 21'!F87</f>
        <v>0</v>
      </c>
      <c r="E85" s="5"/>
      <c r="F85" s="5"/>
      <c r="G85" s="5"/>
      <c r="H85" s="7">
        <v>935.38</v>
      </c>
      <c r="I85" s="2">
        <v>564.75</v>
      </c>
      <c r="J85" s="1">
        <f t="shared" si="3"/>
        <v>0</v>
      </c>
      <c r="K85" s="1"/>
      <c r="L85" s="1"/>
      <c r="M85" s="1"/>
      <c r="N85" s="1"/>
      <c r="O85" s="12">
        <f t="shared" si="4"/>
        <v>1500.13</v>
      </c>
    </row>
    <row r="86" spans="1:15" ht="15.5" x14ac:dyDescent="0.35">
      <c r="A86" s="11" t="s">
        <v>99</v>
      </c>
      <c r="B86" s="2"/>
      <c r="C86" s="2"/>
      <c r="D86" s="5">
        <f>E86+F86+'[1]November 21'!F88</f>
        <v>78</v>
      </c>
      <c r="E86" s="5"/>
      <c r="F86" s="5"/>
      <c r="G86" s="5"/>
      <c r="H86" s="7">
        <v>935.38</v>
      </c>
      <c r="I86" s="2"/>
      <c r="J86" s="1">
        <f t="shared" si="3"/>
        <v>0</v>
      </c>
      <c r="K86" s="1"/>
      <c r="L86" s="1"/>
      <c r="M86" s="1"/>
      <c r="N86" s="1"/>
      <c r="O86" s="12">
        <f t="shared" si="4"/>
        <v>935.38</v>
      </c>
    </row>
    <row r="87" spans="1:15" ht="15.5" x14ac:dyDescent="0.35">
      <c r="A87" s="11" t="s">
        <v>100</v>
      </c>
      <c r="B87" s="2"/>
      <c r="C87" s="2"/>
      <c r="D87" s="5">
        <f>E87+F87+'[1]November 21'!F89</f>
        <v>1086</v>
      </c>
      <c r="E87" s="5"/>
      <c r="F87" s="5"/>
      <c r="G87" s="5"/>
      <c r="H87" s="7">
        <v>935.38</v>
      </c>
      <c r="I87" s="2"/>
      <c r="J87" s="1">
        <f t="shared" si="3"/>
        <v>0</v>
      </c>
      <c r="K87" s="1"/>
      <c r="L87" s="1"/>
      <c r="M87" s="1"/>
      <c r="N87" s="1"/>
      <c r="O87" s="12">
        <f t="shared" si="4"/>
        <v>935.38</v>
      </c>
    </row>
    <row r="88" spans="1:15" ht="15.5" x14ac:dyDescent="0.35">
      <c r="A88" s="11" t="s">
        <v>101</v>
      </c>
      <c r="B88" s="4">
        <v>44501</v>
      </c>
      <c r="C88" s="4">
        <v>44529</v>
      </c>
      <c r="D88" s="5">
        <f>E88+F88+'[1]November 21'!F90</f>
        <v>390</v>
      </c>
      <c r="E88" s="5">
        <f>12+15+8+8+15+5+13+15+15</f>
        <v>106</v>
      </c>
      <c r="F88" s="5"/>
      <c r="G88" s="5"/>
      <c r="H88" s="7">
        <v>935.38</v>
      </c>
      <c r="I88" s="2"/>
      <c r="J88" s="1">
        <f t="shared" si="3"/>
        <v>47.7</v>
      </c>
      <c r="K88" s="1"/>
      <c r="L88" s="1"/>
      <c r="M88" s="1"/>
      <c r="N88" s="1">
        <v>13</v>
      </c>
      <c r="O88" s="12">
        <f t="shared" si="4"/>
        <v>996.08</v>
      </c>
    </row>
    <row r="89" spans="1:15" ht="15.5" x14ac:dyDescent="0.35">
      <c r="A89" s="11" t="s">
        <v>102</v>
      </c>
      <c r="B89" s="9"/>
      <c r="C89" s="9"/>
      <c r="D89" s="5">
        <f>E89+F89+'[1]November 21'!F91</f>
        <v>1371</v>
      </c>
      <c r="E89" s="9"/>
      <c r="F89" s="9"/>
      <c r="G89" s="2"/>
      <c r="H89" s="7">
        <v>935.38</v>
      </c>
      <c r="I89" s="8">
        <v>1412</v>
      </c>
      <c r="J89" s="1">
        <f t="shared" si="3"/>
        <v>0</v>
      </c>
      <c r="K89" s="9"/>
      <c r="L89" s="9"/>
      <c r="M89" s="9"/>
      <c r="N89" s="2"/>
      <c r="O89" s="12">
        <f t="shared" si="4"/>
        <v>2347.38</v>
      </c>
    </row>
    <row r="90" spans="1:15" ht="15.5" x14ac:dyDescent="0.35">
      <c r="A90" s="10"/>
      <c r="B90" s="3"/>
      <c r="C90" s="3"/>
      <c r="D90" s="18">
        <f t="shared" ref="D90:O90" si="5">SUM(D4:D89)</f>
        <v>33503</v>
      </c>
      <c r="E90" s="19">
        <f t="shared" si="5"/>
        <v>7968</v>
      </c>
      <c r="F90" s="3">
        <f t="shared" si="5"/>
        <v>0</v>
      </c>
      <c r="G90" s="3">
        <f t="shared" si="5"/>
        <v>56</v>
      </c>
      <c r="H90" s="16">
        <f t="shared" si="5"/>
        <v>78645.199999999983</v>
      </c>
      <c r="I90" s="16">
        <f t="shared" si="5"/>
        <v>36823.400000000009</v>
      </c>
      <c r="J90" s="16">
        <f t="shared" si="5"/>
        <v>3598.7999999999988</v>
      </c>
      <c r="K90" s="3">
        <f t="shared" si="5"/>
        <v>173.72</v>
      </c>
      <c r="L90" s="3">
        <f t="shared" si="5"/>
        <v>0</v>
      </c>
      <c r="M90" s="3">
        <f t="shared" si="5"/>
        <v>0</v>
      </c>
      <c r="N90" s="3">
        <f t="shared" si="5"/>
        <v>196.98000000000002</v>
      </c>
      <c r="O90" s="17">
        <f t="shared" si="5"/>
        <v>119438.10000000008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Rush, Donna</dc:creator>
  <cp:lastModifiedBy>Rush, Donna</cp:lastModifiedBy>
  <dcterms:created xsi:type="dcterms:W3CDTF">2022-02-10T14:28:35Z</dcterms:created>
  <dcterms:modified xsi:type="dcterms:W3CDTF">2022-02-10T14:49:11Z</dcterms:modified>
</cp:coreProperties>
</file>