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uk.wspgroup.com\central data\Projects\700398xx\70039894 - Long Stratton Bypass\02 WIP\Economic Appraisal\Economic Appraisal Tables\"/>
    </mc:Choice>
  </mc:AlternateContent>
  <xr:revisionPtr revIDLastSave="0" documentId="13_ncr:1_{E1905F8A-439D-4E90-B75E-4593D17C679A}" xr6:coauthVersionLast="44" xr6:coauthVersionMax="44" xr10:uidLastSave="{00000000-0000-0000-0000-000000000000}"/>
  <bookViews>
    <workbookView xWindow="-108" yWindow="-108" windowWidth="23256" windowHeight="12576" xr2:uid="{2C690B91-3295-41E8-B31B-439730DDE2FD}"/>
  </bookViews>
  <sheets>
    <sheet name="AMCB Table" sheetId="1" r:id="rId1"/>
  </sheets>
  <externalReferences>
    <externalReference r:id="rId2"/>
    <externalReference r:id="rId3"/>
  </externalReferences>
  <definedNames>
    <definedName name="_xlnm.Print_Area" localSheetId="0">'AMCB Table'!$A$1:$C$26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 l="1"/>
  <c r="B4" i="1"/>
  <c r="B5" i="1"/>
  <c r="B6" i="1"/>
  <c r="B8" i="1"/>
  <c r="B9" i="1"/>
  <c r="B10" i="1"/>
  <c r="B14" i="1" s="1"/>
  <c r="B21" i="1" s="1"/>
  <c r="B11" i="1"/>
  <c r="B12" i="1"/>
  <c r="B16" i="1"/>
  <c r="B18" i="1"/>
  <c r="B22" i="1" l="1"/>
  <c r="B23" i="1" s="1"/>
</calcChain>
</file>

<file path=xl/sharedStrings.xml><?xml version="1.0" encoding="utf-8"?>
<sst xmlns="http://schemas.openxmlformats.org/spreadsheetml/2006/main" count="34" uniqueCount="34">
  <si>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</si>
  <si>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 xml:space="preserve">  BCR=PVB/PVC</t>
  </si>
  <si>
    <t xml:space="preserve">  Benefit to Cost Ratio (BCR)</t>
  </si>
  <si>
    <t xml:space="preserve">  NPV=PVB-PVC</t>
  </si>
  <si>
    <t xml:space="preserve">  Net Present Value  (NPV)</t>
  </si>
  <si>
    <t xml:space="preserve">  OVERALL IMPACTS</t>
  </si>
  <si>
    <t>(PVC) = (10)</t>
  </si>
  <si>
    <t xml:space="preserve">  Present Value of Costs (see notes)  (PVC)</t>
  </si>
  <si>
    <t>(10)</t>
  </si>
  <si>
    <t xml:space="preserve">  Broad Transport Budget</t>
  </si>
  <si>
    <t>(PVB) = (12) + (13) + (14) + (15) + (16) + (17) + (1a) + (1b) + (5) - (11)</t>
  </si>
  <si>
    <t xml:space="preserve">  Present Value of Benefits (see notes) (PVB)</t>
  </si>
  <si>
    <t xml:space="preserve">  Wider Public Finances (Indirect Taxation Revenues)</t>
  </si>
  <si>
    <t>(5)</t>
  </si>
  <si>
    <t xml:space="preserve">  Economic Efficiency: Business Users and Providers</t>
  </si>
  <si>
    <t>(1b)</t>
  </si>
  <si>
    <t xml:space="preserve">  Economic Efficiency: Consumer Users (Other)</t>
  </si>
  <si>
    <t>(1a)</t>
  </si>
  <si>
    <t xml:space="preserve">  Economic Efficiency: Consumer Users (Commuting)</t>
  </si>
  <si>
    <t>(17)</t>
  </si>
  <si>
    <t xml:space="preserve">  Accidents</t>
  </si>
  <si>
    <t>(16)</t>
  </si>
  <si>
    <t xml:space="preserve">  Physical Activity</t>
  </si>
  <si>
    <t>(15)</t>
  </si>
  <si>
    <t xml:space="preserve">  Journey Quality</t>
  </si>
  <si>
    <t>(14)</t>
  </si>
  <si>
    <t xml:space="preserve">  Greenhouse Gases</t>
  </si>
  <si>
    <t>(13)</t>
  </si>
  <si>
    <t xml:space="preserve">  Local Air Quality</t>
  </si>
  <si>
    <t>(12)</t>
  </si>
  <si>
    <t xml:space="preserve">  Noise</t>
  </si>
  <si>
    <t xml:space="preserve">
Units - £000's</t>
  </si>
  <si>
    <t>Analysis of Monetised Costs and Benefits</t>
  </si>
  <si>
    <t>-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</si>
</sst>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6" x14ac:knownFonts="1">
    <font>
      <sz val="11"/>
      <color theme="1"/>
      <name val="Calibri"/>
      <family val="2"/>
      <scheme val="minor"/>
    </font>
    <font>
      <sz val="10"/>
      <name val="Arial"/>
      <family val="2"/>
    </font>
    <font>
      <b/>
      <sz val="10"/>
      <name val="Arial"/>
      <family val="2"/>
    </font>
    <font>
      <sz val="8.5"/>
      <name val="Arial"/>
      <family val="2"/>
    </font>
    <font>
      <i/>
      <sz val="8.5"/>
      <name val="Arial"/>
      <family val="2"/>
    </font>
    <font>
      <b/>
      <sz val="8.5"/>
      <name val="Arial"/>
      <family val="2"/>
    </font>
    <font>
      <sz val="8"/>
      <name val="Arial"/>
      <family val="2"/>
    </font>
    <font>
      <sz val="9"/>
      <name val="Arial"/>
      <family val="2"/>
    </font>
    <font>
      <sz val="9"/>
      <color rgb="FFFFB4B4"/>
      <name val="Arial"/>
      <family val="2"/>
    </font>
    <font>
      <b/>
      <sz val="9"/>
      <name val="Arial"/>
      <family val="2"/>
    </font>
    <font>
      <i/>
      <sz val="9"/>
      <name val="Arial"/>
      <family val="2"/>
    </font>
    <font>
      <sz val="10"/>
      <color theme="1"/>
      <name val="Arial"/>
      <family val="2"/>
    </font>
    <font>
      <i/>
      <sz val="8"/>
      <name val="Arial"/>
      <family val="2"/>
    </font>
    <font>
      <b/>
      <sz val="9"/>
      <color indexed="9"/>
      <name val="Arial"/>
      <family val="2"/>
    </font>
    <font>
      <b/>
      <sz val="10"/>
      <color rgb="FFFF0000"/>
      <name val="Arial"/>
      <family val="2"/>
    </font>
    <font>
      <b/>
      <sz val="12"/>
      <name val="Arial"/>
      <family val="2"/>
    </font>
  </fonts>
  <fills count="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3" fontId="11" fillId="0" borderId="0" applyFont="0" applyFill="0" applyBorder="0" applyAlignment="0" applyProtection="0"/>
    <xf numFmtId="0" fontId="1" fillId="0" borderId="0"/>
  </cellStyleXfs>
  <cellXfs count="43">
    <xf numFmtId="0" fontId="0" fillId="0" borderId="0" xfId="0"/>
    <xf numFmtId="0" fontId="1" fillId="2" borderId="0" xfId="2" applyFill="1" applyAlignment="1">
      <alignment horizontal="left" vertical="center"/>
    </xf>
    <xf numFmtId="0" fontId="1" fillId="2" borderId="0" xfId="2" applyFill="1" applyAlignment="1">
      <alignment horizontal="center" vertical="center" wrapText="1"/>
    </xf>
    <xf numFmtId="0" fontId="1" fillId="2" borderId="0" xfId="2" applyFill="1" applyAlignment="1">
      <alignment horizontal="left" vertical="center" wrapText="1"/>
    </xf>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vertical="center"/>
    </xf>
    <xf numFmtId="0" fontId="4" fillId="2" borderId="0" xfId="2" applyFont="1" applyFill="1" applyAlignment="1">
      <alignment horizontal="center" vertical="center" wrapText="1"/>
    </xf>
    <xf numFmtId="0" fontId="4" fillId="2" borderId="0" xfId="2" applyFont="1" applyFill="1" applyAlignment="1">
      <alignment horizontal="left" vertical="center" wrapText="1"/>
    </xf>
    <xf numFmtId="0" fontId="5" fillId="2" borderId="0" xfId="2" applyFont="1" applyFill="1" applyAlignment="1">
      <alignment vertical="center"/>
    </xf>
    <xf numFmtId="0" fontId="6" fillId="2" borderId="0" xfId="2" applyFont="1" applyFill="1" applyAlignment="1">
      <alignment horizontal="left" vertical="top" wrapText="1"/>
    </xf>
    <xf numFmtId="0" fontId="7" fillId="2" borderId="0" xfId="2" applyFont="1" applyFill="1" applyAlignment="1">
      <alignment wrapText="1"/>
    </xf>
    <xf numFmtId="0" fontId="7" fillId="2" borderId="0" xfId="2" applyFont="1" applyFill="1" applyAlignment="1">
      <alignment vertical="top" wrapText="1"/>
    </xf>
    <xf numFmtId="0" fontId="8" fillId="3" borderId="1" xfId="2" applyFont="1" applyFill="1" applyBorder="1" applyAlignment="1">
      <alignment horizontal="center" vertical="top" wrapText="1"/>
    </xf>
    <xf numFmtId="0" fontId="6" fillId="2" borderId="2" xfId="2" applyFont="1" applyFill="1" applyBorder="1" applyAlignment="1">
      <alignment vertical="top" wrapText="1"/>
    </xf>
    <xf numFmtId="2" fontId="7" fillId="2" borderId="3" xfId="2" applyNumberFormat="1" applyFont="1" applyFill="1" applyBorder="1" applyAlignment="1">
      <alignment vertical="top" wrapText="1"/>
    </xf>
    <xf numFmtId="0" fontId="9" fillId="2" borderId="0" xfId="2" applyFont="1" applyFill="1" applyAlignment="1">
      <alignment vertical="center" wrapText="1"/>
    </xf>
    <xf numFmtId="0" fontId="10" fillId="2" borderId="0" xfId="2" applyFont="1" applyFill="1" applyAlignment="1">
      <alignment wrapText="1"/>
    </xf>
    <xf numFmtId="0" fontId="6" fillId="2" borderId="0" xfId="2" applyFont="1" applyFill="1" applyAlignment="1">
      <alignment vertical="top" wrapText="1"/>
    </xf>
    <xf numFmtId="3" fontId="7" fillId="2" borderId="1" xfId="1" applyFont="1" applyFill="1" applyBorder="1" applyAlignment="1">
      <alignment vertical="top" wrapText="1"/>
    </xf>
    <xf numFmtId="0" fontId="7" fillId="2" borderId="0" xfId="2" applyFont="1" applyFill="1" applyAlignment="1">
      <alignment vertical="center" wrapText="1"/>
    </xf>
    <xf numFmtId="0" fontId="7" fillId="2" borderId="4" xfId="2" applyFont="1" applyFill="1" applyBorder="1" applyAlignment="1">
      <alignment vertical="top" wrapText="1"/>
    </xf>
    <xf numFmtId="0" fontId="12" fillId="2" borderId="0" xfId="2" applyFont="1" applyFill="1" applyAlignment="1">
      <alignment vertical="top" wrapText="1"/>
    </xf>
    <xf numFmtId="0" fontId="7" fillId="2" borderId="5" xfId="2" applyFont="1" applyFill="1" applyBorder="1" applyAlignment="1">
      <alignment vertical="top" wrapText="1"/>
    </xf>
    <xf numFmtId="0" fontId="12" fillId="2" borderId="0" xfId="2" quotePrefix="1" applyFont="1" applyFill="1" applyAlignment="1">
      <alignment wrapText="1"/>
    </xf>
    <xf numFmtId="164" fontId="7" fillId="2" borderId="3" xfId="2" applyNumberFormat="1" applyFont="1" applyFill="1" applyBorder="1" applyAlignment="1">
      <alignment vertical="top" wrapText="1"/>
    </xf>
    <xf numFmtId="0" fontId="12" fillId="2" borderId="0" xfId="2" applyFont="1" applyFill="1" applyAlignment="1">
      <alignment wrapText="1"/>
    </xf>
    <xf numFmtId="0" fontId="7" fillId="2" borderId="6" xfId="2" applyFont="1" applyFill="1" applyBorder="1" applyAlignment="1">
      <alignment vertical="center" wrapText="1"/>
    </xf>
    <xf numFmtId="0" fontId="12" fillId="2" borderId="2" xfId="2" quotePrefix="1" applyFont="1" applyFill="1" applyBorder="1" applyAlignment="1">
      <alignment vertical="top" wrapText="1"/>
    </xf>
    <xf numFmtId="3" fontId="7" fillId="2" borderId="1" xfId="2" applyNumberFormat="1" applyFont="1" applyFill="1" applyBorder="1" applyAlignment="1">
      <alignment vertical="top" wrapText="1"/>
    </xf>
    <xf numFmtId="0" fontId="7" fillId="2" borderId="0" xfId="2" applyFont="1" applyFill="1" applyAlignment="1">
      <alignment horizontal="left" vertical="center"/>
    </xf>
    <xf numFmtId="0" fontId="13" fillId="2" borderId="0" xfId="2" applyFont="1" applyFill="1" applyAlignment="1">
      <alignment horizontal="left" vertical="center"/>
    </xf>
    <xf numFmtId="0" fontId="12" fillId="2" borderId="2" xfId="2" applyFont="1" applyFill="1" applyBorder="1" applyAlignment="1">
      <alignment vertical="top" wrapText="1"/>
    </xf>
    <xf numFmtId="3" fontId="7" fillId="2" borderId="4" xfId="1" applyFont="1" applyFill="1" applyBorder="1" applyAlignment="1">
      <alignment vertical="top" wrapText="1"/>
    </xf>
    <xf numFmtId="3" fontId="7" fillId="2" borderId="7" xfId="1" applyFont="1" applyFill="1" applyBorder="1" applyAlignment="1">
      <alignment vertical="top" wrapText="1"/>
    </xf>
    <xf numFmtId="164" fontId="7" fillId="2" borderId="8" xfId="2" applyNumberFormat="1" applyFont="1" applyFill="1" applyBorder="1" applyAlignment="1">
      <alignment vertical="top" wrapText="1"/>
    </xf>
    <xf numFmtId="0" fontId="7" fillId="2" borderId="8" xfId="2" applyFont="1" applyFill="1" applyBorder="1" applyAlignment="1">
      <alignment vertical="top" wrapText="1"/>
    </xf>
    <xf numFmtId="0" fontId="7" fillId="2" borderId="0" xfId="2" applyFont="1" applyFill="1" applyAlignment="1">
      <alignment horizontal="center" vertical="top" wrapText="1"/>
    </xf>
    <xf numFmtId="3" fontId="7" fillId="2" borderId="7" xfId="2" applyNumberFormat="1" applyFont="1" applyFill="1" applyBorder="1" applyAlignment="1">
      <alignment vertical="top" wrapText="1"/>
    </xf>
    <xf numFmtId="3" fontId="7" fillId="2" borderId="8" xfId="2" applyNumberFormat="1" applyFont="1" applyFill="1" applyBorder="1" applyAlignment="1">
      <alignment vertical="top" wrapText="1"/>
    </xf>
    <xf numFmtId="0" fontId="14" fillId="4" borderId="0" xfId="2" applyFont="1" applyFill="1"/>
    <xf numFmtId="0" fontId="15" fillId="2" borderId="0" xfId="2" applyFont="1" applyFill="1" applyAlignment="1">
      <alignment vertical="top" wrapText="1"/>
    </xf>
  </cellXfs>
  <cellStyles count="3">
    <cellStyle name="Comma" xfId="1" builtinId="3"/>
    <cellStyle name="Normal" xfId="0" builtinId="0"/>
    <cellStyle name="Normal 3 2" xfId="2" xr:uid="{081F9D39-54D6-440E-8D92-8CBAC7DE0F90}"/>
  </cellStyles>
  <dxfs count="1">
    <dxf>
      <font>
        <color rgb="FF00FF00"/>
      </font>
      <fill>
        <patternFill>
          <fgColor indexed="64"/>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700398xx/70039894%20-%20Long%20Stratton%20Bypass/02%20WIP/Economic%20Appraisal/Models%20for%20Submission/Appendix%20X%20-%20Long%20Stratton%20Economic%20Model%20FINAL_Option_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E%20table%20Option%20A%20OBR%20sensi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P Title"/>
      <sheetName val="Key"/>
      <sheetName val="Check"/>
      <sheetName val="Inputs&gt;&gt;"/>
      <sheetName val="Input Checklist"/>
      <sheetName val="InpC"/>
      <sheetName val="InpR"/>
      <sheetName val="Calculations&gt;&gt;"/>
      <sheetName val="Time &amp; Flags"/>
      <sheetName val="Level 1 Impacts"/>
      <sheetName val="Escalation and Factor"/>
      <sheetName val="Level 2"/>
      <sheetName val="LVU"/>
      <sheetName val="Level 3 Impact"/>
      <sheetName val="Scheme Costs - MRN"/>
      <sheetName val="Scheme Costs - Local Contr"/>
      <sheetName val="Scheme Costs - O&amp;M"/>
      <sheetName val="Results&gt;&gt;"/>
      <sheetName val="BCR"/>
      <sheetName val="Switching Value (Level 2)"/>
      <sheetName val="Scheme costs | base -&gt;outturn"/>
      <sheetName val="Offline calcs&gt;&gt;"/>
      <sheetName val="Scheme Costs Base RK (NCC)"/>
      <sheetName val="OM 2020"/>
      <sheetName val="Amenity Values"/>
      <sheetName val="Tables&gt;&gt;"/>
      <sheetName val="TEE table"/>
      <sheetName val="PA Table"/>
      <sheetName val="AMCB Table"/>
      <sheetName val="Additional Tables - Econ Case"/>
      <sheetName val="Cost Note tables"/>
      <sheetName val="Infor for Pro-Forma"/>
      <sheetName val="Proforma"/>
      <sheetName val="LVU Sensitivity Testing&gt;&gt;"/>
      <sheetName val="LVU Sensitivity"/>
      <sheetName val="Financial Case&gt;&gt;"/>
      <sheetName val="Financial Case (2020)"/>
    </sheetNames>
    <sheetDataSet>
      <sheetData sheetId="0" refreshError="1"/>
      <sheetData sheetId="1" refreshError="1"/>
      <sheetData sheetId="2" refreshError="1"/>
      <sheetData sheetId="3" refreshError="1"/>
      <sheetData sheetId="4" refreshError="1"/>
      <sheetData sheetId="5">
        <row r="7">
          <cell r="G7" t="str">
            <v>Scenario 10</v>
          </cell>
        </row>
        <row r="55">
          <cell r="G55">
            <v>-782.93371399998102</v>
          </cell>
        </row>
        <row r="61">
          <cell r="G61">
            <v>477.8509913943131</v>
          </cell>
        </row>
        <row r="62">
          <cell r="G62">
            <v>6075.7039214853594</v>
          </cell>
        </row>
        <row r="74">
          <cell r="G74">
            <v>2042441.3743384583</v>
          </cell>
        </row>
        <row r="78">
          <cell r="G78">
            <v>4797</v>
          </cell>
        </row>
      </sheetData>
      <sheetData sheetId="6" refreshError="1"/>
      <sheetData sheetId="7" refreshError="1"/>
      <sheetData sheetId="8" refreshError="1"/>
      <sheetData sheetId="9">
        <row r="17">
          <cell r="G17">
            <v>4684.0902059640812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1">
          <cell r="I21">
            <v>19076538.481007539</v>
          </cell>
        </row>
        <row r="27">
          <cell r="I27">
            <v>2.4743934794899065</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E table"/>
    </sheetNames>
    <sheetDataSet>
      <sheetData sheetId="0">
        <row r="9">
          <cell r="C9">
            <v>12679.755261000051</v>
          </cell>
        </row>
        <row r="17">
          <cell r="C17">
            <v>12653.349768999829</v>
          </cell>
        </row>
        <row r="34">
          <cell r="C34">
            <v>4575.60461946123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99C12-D566-4095-8DF9-02B4ADB90C54}">
  <sheetPr codeName="Sheet31">
    <tabColor rgb="FFFFFF00"/>
    <pageSetUpPr fitToPage="1"/>
  </sheetPr>
  <dimension ref="A1:L31"/>
  <sheetViews>
    <sheetView tabSelected="1" zoomScale="115" zoomScaleNormal="115" zoomScaleSheetLayoutView="100" workbookViewId="0">
      <selection activeCell="D12" sqref="D12"/>
    </sheetView>
  </sheetViews>
  <sheetFormatPr defaultColWidth="8.6640625" defaultRowHeight="24" customHeight="1" x14ac:dyDescent="0.3"/>
  <cols>
    <col min="1" max="1" width="46.44140625" style="1" customWidth="1"/>
    <col min="2" max="2" width="15.33203125" style="4" customWidth="1"/>
    <col min="3" max="3" width="22.5546875" style="3" customWidth="1"/>
    <col min="4" max="4" width="20" style="2" bestFit="1" customWidth="1"/>
    <col min="5" max="6" width="15.109375" style="2" customWidth="1"/>
    <col min="7" max="7" width="15.109375" style="1" customWidth="1"/>
    <col min="8" max="16384" width="8.6640625" style="1"/>
  </cols>
  <sheetData>
    <row r="1" spans="1:12" ht="24" customHeight="1" x14ac:dyDescent="0.25">
      <c r="A1" s="42" t="s">
        <v>32</v>
      </c>
      <c r="B1" s="42"/>
      <c r="C1" s="42"/>
      <c r="D1" s="41"/>
      <c r="E1" s="41"/>
      <c r="F1" s="41"/>
      <c r="G1" s="41"/>
    </row>
    <row r="2" spans="1:12" ht="15.9" customHeight="1" x14ac:dyDescent="0.25">
      <c r="A2" s="13"/>
      <c r="B2" s="41" t="s">
        <v>31</v>
      </c>
      <c r="C2" s="13"/>
      <c r="D2" s="18"/>
      <c r="E2" s="12"/>
      <c r="F2" s="12"/>
      <c r="G2" s="13"/>
    </row>
    <row r="3" spans="1:12" s="31" customFormat="1" ht="11.4" x14ac:dyDescent="0.2">
      <c r="A3" s="21" t="s">
        <v>30</v>
      </c>
      <c r="B3" s="40">
        <f>[1]InpC!G62</f>
        <v>6075.7039214853594</v>
      </c>
      <c r="C3" s="29" t="s">
        <v>29</v>
      </c>
      <c r="D3" s="18"/>
      <c r="E3" s="12"/>
      <c r="F3" s="12"/>
      <c r="G3" s="13"/>
    </row>
    <row r="4" spans="1:12" s="31" customFormat="1" ht="34.200000000000003" customHeight="1" x14ac:dyDescent="0.2">
      <c r="A4" s="21" t="s">
        <v>28</v>
      </c>
      <c r="B4" s="39">
        <f>[1]InpC!G61</f>
        <v>477.8509913943131</v>
      </c>
      <c r="C4" s="29" t="s">
        <v>27</v>
      </c>
      <c r="D4" s="18"/>
      <c r="E4" s="12"/>
      <c r="F4" s="12"/>
      <c r="G4" s="38"/>
      <c r="H4" s="38"/>
    </row>
    <row r="5" spans="1:12" s="31" customFormat="1" ht="15.9" customHeight="1" x14ac:dyDescent="0.2">
      <c r="A5" s="21" t="s">
        <v>26</v>
      </c>
      <c r="B5" s="30">
        <f>'[1]Level 1 Impacts'!G17</f>
        <v>4684.0902059640812</v>
      </c>
      <c r="C5" s="29" t="s">
        <v>25</v>
      </c>
      <c r="D5" s="18"/>
      <c r="E5" s="12"/>
      <c r="F5" s="12"/>
      <c r="G5" s="13"/>
    </row>
    <row r="6" spans="1:12" s="31" customFormat="1" ht="15.9" customHeight="1" x14ac:dyDescent="0.2">
      <c r="A6" s="28" t="s">
        <v>24</v>
      </c>
      <c r="B6" s="30">
        <f>[1]InpC!G74/1000</f>
        <v>2042.4413743384582</v>
      </c>
      <c r="C6" s="29" t="s">
        <v>23</v>
      </c>
      <c r="D6" s="18"/>
      <c r="E6" s="12"/>
      <c r="F6" s="12"/>
      <c r="G6" s="13"/>
    </row>
    <row r="7" spans="1:12" s="31" customFormat="1" ht="15.9" customHeight="1" x14ac:dyDescent="0.2">
      <c r="A7" s="21" t="s">
        <v>22</v>
      </c>
      <c r="B7" s="37">
        <v>0</v>
      </c>
      <c r="C7" s="29" t="s">
        <v>21</v>
      </c>
      <c r="D7" s="18"/>
      <c r="E7" s="12"/>
      <c r="F7" s="12"/>
      <c r="G7" s="13"/>
    </row>
    <row r="8" spans="1:12" s="31" customFormat="1" ht="15.9" customHeight="1" x14ac:dyDescent="0.2">
      <c r="A8" s="21" t="s">
        <v>20</v>
      </c>
      <c r="B8" s="36">
        <f>[1]InpC!G78</f>
        <v>4797</v>
      </c>
      <c r="C8" s="29" t="s">
        <v>19</v>
      </c>
      <c r="D8" s="18"/>
      <c r="E8" s="12"/>
      <c r="F8" s="12"/>
      <c r="G8" s="13"/>
    </row>
    <row r="9" spans="1:12" s="31" customFormat="1" ht="15.75" customHeight="1" x14ac:dyDescent="0.2">
      <c r="A9" s="21" t="s">
        <v>18</v>
      </c>
      <c r="B9" s="35">
        <f>'[2]TEE table'!C$9</f>
        <v>12679.755261000051</v>
      </c>
      <c r="C9" s="33" t="s">
        <v>17</v>
      </c>
      <c r="D9" s="18"/>
      <c r="E9" s="12"/>
      <c r="F9" s="12"/>
      <c r="G9" s="13"/>
      <c r="H9" s="32"/>
      <c r="I9" s="32"/>
      <c r="J9" s="32"/>
      <c r="K9" s="32"/>
      <c r="L9" s="32"/>
    </row>
    <row r="10" spans="1:12" s="31" customFormat="1" ht="15.9" customHeight="1" x14ac:dyDescent="0.2">
      <c r="A10" s="28" t="s">
        <v>16</v>
      </c>
      <c r="B10" s="34">
        <f>'[2]TEE table'!C$17</f>
        <v>12653.349768999829</v>
      </c>
      <c r="C10" s="33" t="s">
        <v>15</v>
      </c>
      <c r="D10" s="18"/>
      <c r="E10" s="12"/>
      <c r="F10" s="12"/>
      <c r="G10" s="13"/>
      <c r="H10" s="32"/>
      <c r="I10" s="32"/>
      <c r="J10" s="32"/>
      <c r="K10" s="32"/>
      <c r="L10" s="32"/>
    </row>
    <row r="11" spans="1:12" s="31" customFormat="1" ht="16.5" customHeight="1" x14ac:dyDescent="0.2">
      <c r="A11" s="28" t="s">
        <v>14</v>
      </c>
      <c r="B11" s="30">
        <f>'[2]TEE table'!C$34</f>
        <v>4575.60461946123</v>
      </c>
      <c r="C11" s="29" t="s">
        <v>13</v>
      </c>
      <c r="D11" s="18"/>
      <c r="E11" s="12"/>
      <c r="F11" s="12"/>
      <c r="G11" s="13"/>
      <c r="H11" s="32"/>
      <c r="I11" s="32"/>
      <c r="J11" s="32"/>
      <c r="K11" s="32"/>
      <c r="L11" s="32"/>
    </row>
    <row r="12" spans="1:12" ht="33.75" customHeight="1" x14ac:dyDescent="0.2">
      <c r="A12" s="28" t="s">
        <v>12</v>
      </c>
      <c r="B12" s="30">
        <f>[1]InpC!G$55</f>
        <v>-782.93371399998102</v>
      </c>
      <c r="C12" s="29" t="s">
        <v>33</v>
      </c>
      <c r="D12" s="18"/>
      <c r="E12" s="12"/>
      <c r="F12" s="12"/>
      <c r="G12" s="13"/>
    </row>
    <row r="13" spans="1:12" ht="15.9" customHeight="1" x14ac:dyDescent="0.2">
      <c r="A13" s="21"/>
      <c r="B13" s="24"/>
      <c r="C13" s="19"/>
      <c r="D13" s="18"/>
      <c r="E13" s="12"/>
      <c r="F13" s="12"/>
      <c r="G13" s="13"/>
    </row>
    <row r="14" spans="1:12" ht="33.75" customHeight="1" x14ac:dyDescent="0.2">
      <c r="A14" s="28" t="s">
        <v>11</v>
      </c>
      <c r="B14" s="20">
        <f>SUM(B3:B12)</f>
        <v>47202.862428643333</v>
      </c>
      <c r="C14" s="27" t="s">
        <v>10</v>
      </c>
      <c r="D14" s="18"/>
      <c r="E14" s="12"/>
      <c r="F14" s="12"/>
      <c r="G14" s="13"/>
    </row>
    <row r="15" spans="1:12" ht="15.9" customHeight="1" x14ac:dyDescent="0.2">
      <c r="A15" s="21"/>
      <c r="B15" s="24"/>
      <c r="C15" s="19"/>
      <c r="D15" s="18"/>
      <c r="E15" s="12"/>
      <c r="F15" s="12"/>
      <c r="G15" s="13"/>
    </row>
    <row r="16" spans="1:12" ht="15.9" customHeight="1" x14ac:dyDescent="0.2">
      <c r="A16" s="21" t="s">
        <v>9</v>
      </c>
      <c r="B16" s="26">
        <f>[1]BCR!I21/1000</f>
        <v>19076.538481007537</v>
      </c>
      <c r="C16" s="25" t="s">
        <v>8</v>
      </c>
      <c r="D16" s="18"/>
      <c r="E16" s="12"/>
      <c r="F16" s="12"/>
      <c r="G16" s="13"/>
    </row>
    <row r="17" spans="1:7" ht="15.9" customHeight="1" x14ac:dyDescent="0.2">
      <c r="A17" s="21"/>
      <c r="B17" s="24"/>
      <c r="C17" s="19"/>
      <c r="D17" s="18"/>
      <c r="E17" s="12"/>
      <c r="F17" s="12"/>
      <c r="G17" s="13"/>
    </row>
    <row r="18" spans="1:7" ht="15.9" customHeight="1" x14ac:dyDescent="0.2">
      <c r="A18" s="21" t="s">
        <v>7</v>
      </c>
      <c r="B18" s="20">
        <f>B16</f>
        <v>19076.538481007537</v>
      </c>
      <c r="C18" s="23" t="s">
        <v>6</v>
      </c>
      <c r="D18" s="18"/>
      <c r="E18" s="12"/>
      <c r="F18" s="12"/>
      <c r="G18" s="13"/>
    </row>
    <row r="19" spans="1:7" ht="15.9" customHeight="1" x14ac:dyDescent="0.2">
      <c r="A19" s="21"/>
      <c r="B19" s="22"/>
      <c r="C19" s="19"/>
      <c r="D19" s="18"/>
      <c r="E19" s="12"/>
      <c r="F19" s="12"/>
      <c r="G19" s="13"/>
    </row>
    <row r="20" spans="1:7" ht="15.9" customHeight="1" x14ac:dyDescent="0.2">
      <c r="A20" s="21" t="s">
        <v>5</v>
      </c>
      <c r="B20" s="13"/>
      <c r="C20" s="19"/>
      <c r="D20" s="18"/>
      <c r="E20" s="12"/>
      <c r="F20" s="12"/>
      <c r="G20" s="13"/>
    </row>
    <row r="21" spans="1:7" ht="15.9" customHeight="1" x14ac:dyDescent="0.2">
      <c r="A21" s="17" t="s">
        <v>4</v>
      </c>
      <c r="B21" s="20">
        <f>B14-B18</f>
        <v>28126.323947635796</v>
      </c>
      <c r="C21" s="19" t="s">
        <v>3</v>
      </c>
      <c r="D21" s="18"/>
      <c r="E21" s="12"/>
      <c r="F21" s="12"/>
      <c r="G21" s="13"/>
    </row>
    <row r="22" spans="1:7" ht="15.9" customHeight="1" x14ac:dyDescent="0.2">
      <c r="A22" s="17" t="s">
        <v>2</v>
      </c>
      <c r="B22" s="16">
        <f>B14/B18</f>
        <v>2.4743934794899065</v>
      </c>
      <c r="C22" s="15" t="s">
        <v>1</v>
      </c>
      <c r="D22" s="12"/>
      <c r="E22" s="12"/>
      <c r="F22" s="12"/>
      <c r="G22" s="13"/>
    </row>
    <row r="23" spans="1:7" ht="15.9" customHeight="1" x14ac:dyDescent="0.2">
      <c r="A23" s="13"/>
      <c r="B23" s="14">
        <f>IF(ROUND(B22,5)=ROUND([1]BCR!I27,5),0,1)</f>
        <v>0</v>
      </c>
      <c r="C23" s="13"/>
      <c r="D23" s="12"/>
      <c r="E23" s="12"/>
      <c r="F23" s="12"/>
      <c r="G23" s="12"/>
    </row>
    <row r="24" spans="1:7" ht="15.9" customHeight="1" x14ac:dyDescent="0.2">
      <c r="A24" s="11" t="s">
        <v>0</v>
      </c>
      <c r="B24" s="11"/>
      <c r="C24" s="11"/>
      <c r="D24" s="12"/>
      <c r="E24" s="12"/>
      <c r="F24" s="12"/>
      <c r="G24" s="12"/>
    </row>
    <row r="25" spans="1:7" ht="15.9" customHeight="1" x14ac:dyDescent="0.3">
      <c r="A25" s="11"/>
      <c r="B25" s="11"/>
      <c r="C25" s="11"/>
      <c r="D25" s="8"/>
      <c r="E25" s="5"/>
      <c r="F25" s="5"/>
    </row>
    <row r="26" spans="1:7" ht="15.9" customHeight="1" x14ac:dyDescent="0.3">
      <c r="A26" s="11"/>
      <c r="B26" s="11"/>
      <c r="C26" s="11"/>
      <c r="D26" s="5"/>
      <c r="E26" s="5"/>
      <c r="F26" s="5"/>
    </row>
    <row r="27" spans="1:7" ht="15.9" customHeight="1" x14ac:dyDescent="0.3">
      <c r="A27" s="10"/>
      <c r="B27" s="5"/>
      <c r="C27" s="9"/>
      <c r="D27" s="5"/>
      <c r="E27" s="5"/>
      <c r="F27" s="5"/>
    </row>
    <row r="28" spans="1:7" ht="15.9" customHeight="1" x14ac:dyDescent="0.3">
      <c r="A28" s="7"/>
      <c r="B28" s="5"/>
      <c r="C28" s="9"/>
      <c r="D28" s="8"/>
      <c r="E28" s="5"/>
      <c r="F28" s="5"/>
    </row>
    <row r="29" spans="1:7" ht="15.9" customHeight="1" x14ac:dyDescent="0.3">
      <c r="A29" s="7"/>
      <c r="B29" s="5"/>
      <c r="C29" s="6"/>
      <c r="D29" s="5"/>
      <c r="E29" s="5"/>
      <c r="F29" s="5"/>
    </row>
    <row r="30" spans="1:7" ht="15.9" customHeight="1" x14ac:dyDescent="0.3">
      <c r="A30" s="7"/>
      <c r="B30" s="2"/>
      <c r="C30" s="6"/>
      <c r="D30" s="5"/>
      <c r="E30" s="5"/>
      <c r="F30" s="5"/>
    </row>
    <row r="31" spans="1:7" ht="15.9" customHeight="1" x14ac:dyDescent="0.3"/>
  </sheetData>
  <mergeCells count="3">
    <mergeCell ref="A1:C1"/>
    <mergeCell ref="G4:H4"/>
    <mergeCell ref="A24:C26"/>
  </mergeCells>
  <conditionalFormatting sqref="B23">
    <cfRule type="cellIs" dxfId="0" priority="1" operator="equal">
      <formula>0</formula>
    </cfRule>
  </conditionalFormatting>
  <pageMargins left="0.35433070866141736" right="0.74803149606299213" top="0.39370078740157483" bottom="0.39370078740157483"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1F570B5F0B6C4798D4F17539253D17" ma:contentTypeVersion="2" ma:contentTypeDescription="Create a new document." ma:contentTypeScope="" ma:versionID="7bfb47860db8ea95f438a7b176f1f73c">
  <xsd:schema xmlns:xsd="http://www.w3.org/2001/XMLSchema" xmlns:xs="http://www.w3.org/2001/XMLSchema" xmlns:p="http://schemas.microsoft.com/office/2006/metadata/properties" xmlns:ns2="bb310cba-596c-4978-88a1-55813b3f560b" targetNamespace="http://schemas.microsoft.com/office/2006/metadata/properties" ma:root="true" ma:fieldsID="4307df46b6daa70774edae5479a45152" ns2:_="">
    <xsd:import namespace="bb310cba-596c-4978-88a1-55813b3f56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10cba-596c-4978-88a1-55813b3f56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C8E67A-AA99-49E2-A644-1AFF7503D149}"/>
</file>

<file path=customXml/itemProps2.xml><?xml version="1.0" encoding="utf-8"?>
<ds:datastoreItem xmlns:ds="http://schemas.openxmlformats.org/officeDocument/2006/customXml" ds:itemID="{C0125B9B-4F22-4F2D-B1AB-C53F14A19A31}"/>
</file>

<file path=customXml/itemProps3.xml><?xml version="1.0" encoding="utf-8"?>
<ds:datastoreItem xmlns:ds="http://schemas.openxmlformats.org/officeDocument/2006/customXml" ds:itemID="{8151B4AB-3934-44B2-9466-FAE788749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AMCB Table</vt:lpstr>
      <vt:lpstr>'AMCB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Ian</dc:creator>
  <cp:lastModifiedBy>Baker, Ian</cp:lastModifiedBy>
  <dcterms:created xsi:type="dcterms:W3CDTF">2021-01-11T10:45:09Z</dcterms:created>
  <dcterms:modified xsi:type="dcterms:W3CDTF">2021-01-11T10:50:00Z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0x010100A41F570B5F0B6C4798D4F17539253D17</vt:lpwstr>
  </property>
</Properties>
</file>