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uk.wspgroup.com\central data\Projects\700398xx\70039894 - Long Stratton Bypass\02 WIP\EN Environmental Appraisal\05. OBC\10. EAMTP\03 Env Appraisal\C - TAG\"/>
    </mc:Choice>
  </mc:AlternateContent>
  <xr:revisionPtr revIDLastSave="0" documentId="13_ncr:1_{9B016FD9-4A3C-4903-B4CA-43E98E6B37F2}" xr6:coauthVersionLast="41" xr6:coauthVersionMax="45" xr10:uidLastSave="{00000000-0000-0000-0000-000000000000}"/>
  <bookViews>
    <workbookView xWindow="28680" yWindow="-120" windowWidth="29040" windowHeight="15840" activeTab="4" xr2:uid="{00000000-000D-0000-FFFF-FFFF00000000}"/>
  </bookViews>
  <sheets>
    <sheet name="README" sheetId="4" r:id="rId1"/>
    <sheet name="Inputs" sheetId="2" r:id="rId2"/>
    <sheet name="Calculations - non-traded" sheetId="3" r:id="rId3"/>
    <sheet name="Calculations - traded" sheetId="5" r:id="rId4"/>
    <sheet name="Output - worksheet 1" sheetId="1" r:id="rId5"/>
  </sheets>
  <definedNames>
    <definedName name="Appraisal_period" localSheetId="3">'Calculations - traded'!$D$12:$CP$12</definedName>
    <definedName name="Appraisal_period">'Calculations - non-traded'!$D$12:$CP$12</definedName>
    <definedName name="Appraisal_period_length" localSheetId="3">'Calculations - traded'!$C$10</definedName>
    <definedName name="Appraisal_period_length">'Calculations - non-traded'!$C$10</definedName>
    <definedName name="Appraisal_period_length_in">Inputs!$D$54</definedName>
    <definedName name="Carbon_budget_1_end" localSheetId="3">'Calculations - traded'!$C$52</definedName>
    <definedName name="Carbon_budget_1_end">'Calculations - non-traded'!$C$52</definedName>
    <definedName name="Carbon_budget_1_end_in">Inputs!$D$68</definedName>
    <definedName name="Carbon_budget_1_mask" localSheetId="3">'Calculations - traded'!$D$61:$CP$61</definedName>
    <definedName name="Carbon_budget_1_mask">'Calculations - non-traded'!$D$61:$CP$61</definedName>
    <definedName name="Carbon_budget_1_start" localSheetId="3">'Calculations - traded'!$C$51</definedName>
    <definedName name="Carbon_budget_1_start">'Calculations - non-traded'!$C$51</definedName>
    <definedName name="Carbon_budget_1_start_in">Inputs!$D$67</definedName>
    <definedName name="Carbon_budget_2_end" localSheetId="3">'Calculations - traded'!$C$54</definedName>
    <definedName name="Carbon_budget_2_end">'Calculations - non-traded'!$C$54</definedName>
    <definedName name="Carbon_budget_2_end_in">Inputs!$D$70</definedName>
    <definedName name="Carbon_budget_2_mask" localSheetId="3">'Calculations - traded'!$D$62:$CP$62</definedName>
    <definedName name="Carbon_budget_2_mask">'Calculations - non-traded'!$D$62:$CP$62</definedName>
    <definedName name="Carbon_budget_2_start" localSheetId="3">'Calculations - traded'!$C$53</definedName>
    <definedName name="Carbon_budget_2_start">'Calculations - non-traded'!$C$53</definedName>
    <definedName name="Carbon_budget_2_start_in">Inputs!$D$69</definedName>
    <definedName name="Carbon_budget_3_end" localSheetId="3">'Calculations - traded'!$C$56</definedName>
    <definedName name="Carbon_budget_3_end">'Calculations - non-traded'!$C$56</definedName>
    <definedName name="Carbon_budget_3_end_in">Inputs!$D$72</definedName>
    <definedName name="Carbon_budget_3_mask" localSheetId="3">'Calculations - traded'!$D$63:$CP$63</definedName>
    <definedName name="Carbon_budget_3_mask">'Calculations - non-traded'!$D$63:$CP$63</definedName>
    <definedName name="Carbon_budget_3_start" localSheetId="3">'Calculations - traded'!$C$55</definedName>
    <definedName name="Carbon_budget_3_start">'Calculations - non-traded'!$C$55</definedName>
    <definedName name="Carbon_budget_3_start_in">Inputs!$D$71</definedName>
    <definedName name="Carbon_budget_4_end" localSheetId="3">'Calculations - traded'!$C$58</definedName>
    <definedName name="Carbon_budget_4_end">'Calculations - non-traded'!$C$58</definedName>
    <definedName name="Carbon_budget_4_end_in">Inputs!$D$74</definedName>
    <definedName name="Carbon_budget_4_mask" localSheetId="3">'Calculations - traded'!$D$64:$CP$64</definedName>
    <definedName name="Carbon_budget_4_mask">'Calculations - non-traded'!$D$64:$CP$64</definedName>
    <definedName name="Carbon_budget_4_start" localSheetId="3">'Calculations - traded'!$C$57</definedName>
    <definedName name="Carbon_budget_4_start">'Calculations - non-traded'!$C$57</definedName>
    <definedName name="Carbon_budget_4_start_in">Inputs!$D$73</definedName>
    <definedName name="CO2e_benefits_discounted_central" localSheetId="3">'Calculations - traded'!$D$132:$CP$132</definedName>
    <definedName name="CO2e_benefits_discounted_central">'Calculations - non-traded'!$D$132:$CP$132</definedName>
    <definedName name="CO2e_benefits_discounted_high" localSheetId="3">'Calculations - traded'!$D$133:$CP$133</definedName>
    <definedName name="CO2e_benefits_discounted_high">'Calculations - non-traded'!$D$133:$CP$133</definedName>
    <definedName name="CO2e_benefits_discounted_low" localSheetId="3">'Calculations - traded'!$D$131:$CP$131</definedName>
    <definedName name="CO2e_benefits_discounted_low">'Calculations - non-traded'!$D$131:$CP$131</definedName>
    <definedName name="CO2e_benefits_undiscounted_central" localSheetId="3">'Calculations - traded'!$D$102:$CP$102</definedName>
    <definedName name="CO2e_benefits_undiscounted_central">'Calculations - non-traded'!$D$102:$CP$102</definedName>
    <definedName name="CO2e_benefits_undiscounted_high" localSheetId="3">'Calculations - traded'!$D$103:$CP$103</definedName>
    <definedName name="CO2e_benefits_undiscounted_high">'Calculations - non-traded'!$D$103:$CP$103</definedName>
    <definedName name="CO2e_benefits_undiscounted_low" localSheetId="3">'Calculations - traded'!$D$101:$CP$101</definedName>
    <definedName name="CO2e_benefits_undiscounted_low">'Calculations - non-traded'!$D$101:$CP$101</definedName>
    <definedName name="CO2e_emissions_TOTAL_change" localSheetId="3">'Calculations - traded'!$D$44:$CP$44</definedName>
    <definedName name="CO2e_emissions_TOTAL_change">'Calculations - non-traded'!$D$44:$CP$44</definedName>
    <definedName name="CO2e_value_price_base" localSheetId="3">'Calculations - traded'!$C$85</definedName>
    <definedName name="CO2e_value_price_base">'Calculations - non-traded'!$C$85</definedName>
    <definedName name="CO2e_value_price_base_in">Inputs!$D$32</definedName>
    <definedName name="CO2e_values_central" localSheetId="3">'Calculations - traded'!$D$96:$CP$96</definedName>
    <definedName name="CO2e_values_central">'Calculations - non-traded'!$D$96:$CP$96</definedName>
    <definedName name="CO2e_values_central_in">Inputs!$D$36:$CP$36</definedName>
    <definedName name="CO2e_values_central_in_non_traded">Inputs!$D$47:$CP$47</definedName>
    <definedName name="CO2e_values_high" localSheetId="3">'Calculations - traded'!$D$97:$CP$97</definedName>
    <definedName name="CO2e_values_high">'Calculations - non-traded'!$D$97:$CP$97</definedName>
    <definedName name="CO2e_values_high_in">Inputs!$D$37:$CP$37</definedName>
    <definedName name="CO2e_values_high_in_non_traded">Inputs!$D$48:$CP$48</definedName>
    <definedName name="CO2e_values_low" localSheetId="3">'Calculations - traded'!$D$95:$CP$95</definedName>
    <definedName name="CO2e_values_low">'Calculations - non-traded'!$D$95:$CP$95</definedName>
    <definedName name="CO2e_values_low_in">Inputs!$D$35:$CP$35</definedName>
    <definedName name="CO2e_values_low_in_non_traded">Inputs!$D$46:$CP$46</definedName>
    <definedName name="CO2e_values_price_base" localSheetId="3">'Calculations - traded'!#REF!</definedName>
    <definedName name="CO2e_values_price_base">'Calculations - non-traded'!#REF!</definedName>
    <definedName name="Current_year" localSheetId="3">'Calculations - traded'!$C$109</definedName>
    <definedName name="Current_year">'Calculations - non-traded'!$C$109</definedName>
    <definedName name="Current_year_in">Inputs!$D$9</definedName>
    <definedName name="Discount_factor" localSheetId="3">'Calculations - traded'!$D$127:$CP$127</definedName>
    <definedName name="Discount_factor">'Calculations - non-traded'!$D$127:$CP$127</definedName>
    <definedName name="Discount_period_1" localSheetId="3">'Calculations - traded'!$C$111</definedName>
    <definedName name="Discount_period_1">'Calculations - non-traded'!$C$111</definedName>
    <definedName name="Discount_period_1_in">Inputs!$D$58</definedName>
    <definedName name="Discount_period_1_mask" localSheetId="3">'Calculations - traded'!$D$116:$CP$116</definedName>
    <definedName name="Discount_period_1_mask">'Calculations - non-traded'!$D$116:$CP$116</definedName>
    <definedName name="Discount_period_2" localSheetId="3">'Calculations - traded'!$C$112</definedName>
    <definedName name="Discount_period_2">'Calculations - non-traded'!$C$112</definedName>
    <definedName name="Discount_period_2_in">Inputs!$D$59</definedName>
    <definedName name="Discount_period_2_mask" localSheetId="3">'Calculations - traded'!$D$117:$CP$117</definedName>
    <definedName name="Discount_period_2_mask">'Calculations - non-traded'!$D$117:$CP$117</definedName>
    <definedName name="Discount_period_3" localSheetId="3">'Calculations - traded'!$C$113</definedName>
    <definedName name="Discount_period_3">'Calculations - non-traded'!$C$113</definedName>
    <definedName name="Discount_period_3_in">Inputs!$D$60</definedName>
    <definedName name="Discount_period_3_mask" localSheetId="3">'Calculations - traded'!$D$118:$CP$118</definedName>
    <definedName name="Discount_period_3_mask">'Calculations - non-traded'!$D$118:$CP$118</definedName>
    <definedName name="Discount_rate_1" localSheetId="3">'Calculations - traded'!$C$122</definedName>
    <definedName name="Discount_rate_1">'Calculations - non-traded'!$C$122</definedName>
    <definedName name="Discount_rate_1_in">Inputs!$D$61</definedName>
    <definedName name="Discount_rate_2" localSheetId="3">'Calculations - traded'!$C$123</definedName>
    <definedName name="Discount_rate_2">'Calculations - non-traded'!$C$123</definedName>
    <definedName name="Discount_rate_2_in">Inputs!$D$62</definedName>
    <definedName name="Discount_rate_3" localSheetId="3">'Calculations - traded'!$C$124</definedName>
    <definedName name="Discount_rate_3">'Calculations - non-traded'!$C$124</definedName>
    <definedName name="Discount_rate_3_in">Inputs!$D$63</definedName>
    <definedName name="Discount_rate_profile" localSheetId="3">'Calculations - traded'!$D$126:$CP$126</definedName>
    <definedName name="Discount_rate_profile">'Calculations - non-traded'!$D$126:$CP$126</definedName>
    <definedName name="GDP_deflator_base" localSheetId="3">'Calculations - traded'!$C$86</definedName>
    <definedName name="GDP_deflator_base">'Calculations - non-traded'!$C$86</definedName>
    <definedName name="GDP_deflator_in">Inputs!$D$77:$CP$77</definedName>
    <definedName name="GDP_deflator_outputs" localSheetId="3">'Calculations - traded'!$C$89</definedName>
    <definedName name="GDP_deflator_outputs">'Calculations - non-traded'!$C$89</definedName>
    <definedName name="Non_traded_emissions_change_60years" localSheetId="3">'Calculations - traded'!$C$29</definedName>
    <definedName name="Non_traded_emissions_change_60years">'Calculations - non-traded'!$C$29</definedName>
    <definedName name="Non_traded_emissions_change_Budget_1" localSheetId="3">'Calculations - traded'!$C$73</definedName>
    <definedName name="Non_traded_emissions_change_Budget_1">'Calculations - non-traded'!$C$73</definedName>
    <definedName name="Non_traded_emissions_change_Budget_2" localSheetId="3">'Calculations - traded'!$C$74</definedName>
    <definedName name="Non_traded_emissions_change_Budget_2">'Calculations - non-traded'!$C$74</definedName>
    <definedName name="Non_traded_emissions_change_Budget_3" localSheetId="3">'Calculations - traded'!$C$75</definedName>
    <definedName name="Non_traded_emissions_change_Budget_3">'Calculations - non-traded'!$C$75</definedName>
    <definedName name="Non_traded_emissions_change_Budget_4" localSheetId="3">'Calculations - traded'!$C$76</definedName>
    <definedName name="Non_traded_emissions_change_Budget_4">'Calculations - non-traded'!$C$76</definedName>
    <definedName name="Non_traded_emissions_rail_change" localSheetId="3">'Calculations - traded'!$D$25:$CP$25</definedName>
    <definedName name="Non_traded_emissions_rail_change">'Calculations - non-traded'!$D$25:$CP$25</definedName>
    <definedName name="Non_traded_emissions_rail_with_scheme" localSheetId="3">'Calculations - traded'!$D$24:$CP$24</definedName>
    <definedName name="Non_traded_emissions_rail_with_scheme">'Calculations - non-traded'!$D$24:$CP$24</definedName>
    <definedName name="Non_traded_emissions_rail_with_scheme_in">Inputs!$D$19:$CP$19</definedName>
    <definedName name="Non_traded_emissions_rail_without_scheme" localSheetId="3">'Calculations - traded'!$D$23:$CP$23</definedName>
    <definedName name="Non_traded_emissions_rail_without_scheme">'Calculations - non-traded'!$D$23:$CP$23</definedName>
    <definedName name="Non_traded_emissions_rail_without_scheme_in">Inputs!$D$18:$CP$18</definedName>
    <definedName name="Non_traded_emissions_road_change" localSheetId="3">'Calculations - traded'!$D$21:$CP$21</definedName>
    <definedName name="Non_traded_emissions_road_change">'Calculations - non-traded'!$D$21:$CP$21</definedName>
    <definedName name="Non_traded_emissions_road_with_scheme" localSheetId="3">'Calculations - traded'!$D$20:$CP$20</definedName>
    <definedName name="Non_traded_emissions_road_with_scheme">'Calculations - non-traded'!$D$20:$CP$20</definedName>
    <definedName name="Non_traded_emissions_road_with_scheme_in">Inputs!$D$17:$CP$17</definedName>
    <definedName name="Non_traded_emissions_road_without_scheme" localSheetId="3">'Calculations - traded'!$D$19:$CP$19</definedName>
    <definedName name="Non_traded_emissions_road_without_scheme">'Calculations - non-traded'!$D$19:$CP$19</definedName>
    <definedName name="Non_traded_emissions_road_without_scheme_in">Inputs!$D$16:$CP$16</definedName>
    <definedName name="Non_traded_emissions_TOTAL_change" localSheetId="3">'Calculations - traded'!$D$27:$CP$27</definedName>
    <definedName name="Non_traded_emissions_TOTAL_change">'Calculations - non-traded'!$D$27:$CP$27</definedName>
    <definedName name="NPV_central" localSheetId="3">'Calculations - traded'!$C$138</definedName>
    <definedName name="NPV_central">'Calculations - non-traded'!$C$138</definedName>
    <definedName name="NPV_high" localSheetId="3">'Calculations - traded'!$C$139</definedName>
    <definedName name="NPV_high">'Calculations - non-traded'!$C$139</definedName>
    <definedName name="NPV_low" localSheetId="3">'Calculations - traded'!$C$137</definedName>
    <definedName name="NPV_low">'Calculations - non-traded'!$C$137</definedName>
    <definedName name="Opening_year" localSheetId="3">'Calculations - traded'!$C$8</definedName>
    <definedName name="Opening_year">'Calculations - non-traded'!$C$8</definedName>
    <definedName name="Opening_year_in">Inputs!$D$7</definedName>
    <definedName name="Opening_year_mask" localSheetId="3">'Calculations - traded'!$D$9:$CP$9</definedName>
    <definedName name="Opening_year_mask">'Calculations - non-traded'!$D$9:$CP$9</definedName>
    <definedName name="Price_adjustment" localSheetId="3">'Calculations - traded'!$C$91</definedName>
    <definedName name="Price_adjustment">'Calculations - non-traded'!$C$91</definedName>
    <definedName name="Price_base_outputs" localSheetId="3">'Calculations - traded'!$C$88</definedName>
    <definedName name="Price_base_outputs">'Calculations - non-traded'!$C$88</definedName>
    <definedName name="Price_base_outputs_in">Inputs!$D$56</definedName>
    <definedName name="_xlnm.Print_Area" localSheetId="4">'Output - worksheet 1'!$A$1:$J$66</definedName>
    <definedName name="PV_base_year" localSheetId="3">'Calculations - traded'!$C$110</definedName>
    <definedName name="PV_base_year">'Calculations - non-traded'!$C$110</definedName>
    <definedName name="PV_base_year_in">Inputs!$D$55</definedName>
    <definedName name="Scheme_name">Inputs!$D$6</definedName>
    <definedName name="Scheme_type">Inputs!$D$8</definedName>
    <definedName name="TOTAL_emissions_change_60years" localSheetId="3">'Calculations - traded'!$C$46</definedName>
    <definedName name="TOTAL_emissions_change_60years">'Calculations - non-traded'!$C$46</definedName>
    <definedName name="TOTAL_emissions_change_opening_year" localSheetId="3">'Calculations - traded'!$C$47</definedName>
    <definedName name="TOTAL_emissions_change_opening_year">'Calculations - non-traded'!$C$47</definedName>
    <definedName name="Traded_emissions_change_60years" localSheetId="3">'Calculations - traded'!$C$42</definedName>
    <definedName name="Traded_emissions_change_60years">'Calculations - non-traded'!$C$42</definedName>
    <definedName name="Traded_emissions_change_Budget_1" localSheetId="3">'Calculations - traded'!$C$67</definedName>
    <definedName name="Traded_emissions_change_Budget_1">'Calculations - non-traded'!$C$67</definedName>
    <definedName name="Traded_emissions_change_Budget_2" localSheetId="3">'Calculations - traded'!$C$68</definedName>
    <definedName name="Traded_emissions_change_Budget_2">'Calculations - non-traded'!$C$68</definedName>
    <definedName name="Traded_emissions_change_Budget_3" localSheetId="3">'Calculations - traded'!$C$69</definedName>
    <definedName name="Traded_emissions_change_Budget_3">'Calculations - non-traded'!$C$69</definedName>
    <definedName name="Traded_emissions_change_Budget_4" localSheetId="3">'Calculations - traded'!$C$70</definedName>
    <definedName name="Traded_emissions_change_Budget_4">'Calculations - non-traded'!$C$70</definedName>
    <definedName name="Traded_emissions_rail_change" localSheetId="3">'Calculations - traded'!$D$38:$CP$38</definedName>
    <definedName name="Traded_emissions_rail_change">'Calculations - non-traded'!$D$38:$CP$38</definedName>
    <definedName name="Traded_emissions_rail_with_scheme" localSheetId="3">'Calculations - traded'!$D$37:$CP$37</definedName>
    <definedName name="Traded_emissions_rail_with_scheme">'Calculations - non-traded'!$D$37:$CP$37</definedName>
    <definedName name="Traded_emissions_rail_with_scheme_in">Inputs!$D$26:$CP$26</definedName>
    <definedName name="Traded_emissions_rail_without_scheme" localSheetId="3">'Calculations - traded'!$D$36:$CP$36</definedName>
    <definedName name="Traded_emissions_rail_without_scheme">'Calculations - non-traded'!$D$36:$CP$36</definedName>
    <definedName name="Traded_emissions_rail_without_scheme_in">Inputs!$D$25:$CP$25</definedName>
    <definedName name="Traded_emissions_road_change" localSheetId="3">'Calculations - traded'!$D$34:$CP$34</definedName>
    <definedName name="Traded_emissions_road_change">'Calculations - non-traded'!$D$34:$CP$34</definedName>
    <definedName name="Traded_emissions_road_with_scheme" localSheetId="3">'Calculations - traded'!$D$33:$CP$33</definedName>
    <definedName name="Traded_emissions_road_with_scheme">'Calculations - non-traded'!$D$33:$CP$33</definedName>
    <definedName name="Traded_emissions_road_with_scheme_in">Inputs!$D$24:$CP$24</definedName>
    <definedName name="Traded_emissions_road_without_scheme" localSheetId="3">'Calculations - traded'!$D$32:$CP$32</definedName>
    <definedName name="Traded_emissions_road_without_scheme">'Calculations - non-traded'!$D$32:$CP$32</definedName>
    <definedName name="Traded_emissions_road_without_scheme_in">Inputs!$D$23:$CP$23</definedName>
    <definedName name="Traded_emissions_TOTAL_change" localSheetId="3">'Calculations - traded'!$D$40:$CP$40</definedName>
    <definedName name="Traded_emissions_TOTAL_change">'Calculations - non-traded'!$D$40:$CP$40</definedName>
    <definedName name="year" localSheetId="2">'Calculations - non-traded'!$D$4:$CP$4</definedName>
    <definedName name="year" localSheetId="3">'Calculations - traded'!$D$4:$CP$4</definedName>
    <definedName name="year_in">Inputs!$D$13:$CP$13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6" i="2" l="1"/>
  <c r="D43" i="2" l="1"/>
  <c r="C124" i="5"/>
  <c r="C123" i="5"/>
  <c r="C122" i="5"/>
  <c r="C113" i="5"/>
  <c r="C112" i="5"/>
  <c r="C111" i="5"/>
  <c r="C110" i="5"/>
  <c r="C109" i="5"/>
  <c r="C88" i="5"/>
  <c r="B93" i="5" s="1"/>
  <c r="C85" i="5"/>
  <c r="CP83" i="5"/>
  <c r="CO83" i="5"/>
  <c r="CN83" i="5"/>
  <c r="CM83" i="5"/>
  <c r="CL83" i="5"/>
  <c r="CK83" i="5"/>
  <c r="CJ83" i="5"/>
  <c r="CI83" i="5"/>
  <c r="CH83" i="5"/>
  <c r="CG83" i="5"/>
  <c r="CF83" i="5"/>
  <c r="CE83" i="5"/>
  <c r="CD83" i="5"/>
  <c r="CC83" i="5"/>
  <c r="CB83" i="5"/>
  <c r="CA83" i="5"/>
  <c r="BZ83" i="5"/>
  <c r="BY83" i="5"/>
  <c r="BX83" i="5"/>
  <c r="BW83" i="5"/>
  <c r="BV83" i="5"/>
  <c r="BU83" i="5"/>
  <c r="BT83" i="5"/>
  <c r="BS83" i="5"/>
  <c r="BR83" i="5"/>
  <c r="BQ83" i="5"/>
  <c r="BP83" i="5"/>
  <c r="BO83" i="5"/>
  <c r="BN83" i="5"/>
  <c r="BM83" i="5"/>
  <c r="BL83" i="5"/>
  <c r="BK83" i="5"/>
  <c r="BJ83" i="5"/>
  <c r="BI83" i="5"/>
  <c r="BH83" i="5"/>
  <c r="BG83"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F83" i="5"/>
  <c r="E83" i="5"/>
  <c r="D83" i="5"/>
  <c r="C58" i="5"/>
  <c r="C57" i="5"/>
  <c r="C56" i="5"/>
  <c r="C55" i="5"/>
  <c r="C54" i="5"/>
  <c r="C53" i="5"/>
  <c r="C52" i="5"/>
  <c r="C51" i="5"/>
  <c r="C10" i="5"/>
  <c r="C8" i="5"/>
  <c r="CR4" i="5"/>
  <c r="CP4" i="5"/>
  <c r="CO4" i="5"/>
  <c r="CN4" i="5"/>
  <c r="CM4" i="5"/>
  <c r="CL4" i="5"/>
  <c r="CK4" i="5"/>
  <c r="CJ4" i="5"/>
  <c r="CI4" i="5"/>
  <c r="CH4" i="5"/>
  <c r="CG4" i="5"/>
  <c r="CF4" i="5"/>
  <c r="CE4" i="5"/>
  <c r="CD4" i="5"/>
  <c r="CC4" i="5"/>
  <c r="CB4" i="5"/>
  <c r="CA4" i="5"/>
  <c r="BZ4" i="5"/>
  <c r="BY4" i="5"/>
  <c r="BX4" i="5"/>
  <c r="BW4" i="5"/>
  <c r="BV4" i="5"/>
  <c r="BU4" i="5"/>
  <c r="BT4" i="5"/>
  <c r="BS4" i="5"/>
  <c r="BR4" i="5"/>
  <c r="BQ4" i="5"/>
  <c r="BP4" i="5"/>
  <c r="BO4" i="5"/>
  <c r="BN4" i="5"/>
  <c r="BM4" i="5"/>
  <c r="BL4" i="5"/>
  <c r="BK4" i="5"/>
  <c r="BJ4" i="5"/>
  <c r="BI4" i="5"/>
  <c r="BH4" i="5"/>
  <c r="BG4" i="5"/>
  <c r="BF4" i="5"/>
  <c r="BE4" i="5"/>
  <c r="BD4" i="5"/>
  <c r="BC4" i="5"/>
  <c r="BB4" i="5"/>
  <c r="BA4" i="5"/>
  <c r="AZ4" i="5"/>
  <c r="AY4" i="5"/>
  <c r="AX4" i="5"/>
  <c r="AW4" i="5"/>
  <c r="AV4" i="5"/>
  <c r="AU4" i="5"/>
  <c r="AT4" i="5"/>
  <c r="AS4" i="5"/>
  <c r="AR4" i="5"/>
  <c r="AQ4" i="5"/>
  <c r="AP4" i="5"/>
  <c r="AO4" i="5"/>
  <c r="AN4" i="5"/>
  <c r="AM4"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D12" i="5" l="1"/>
  <c r="D32" i="5" s="1"/>
  <c r="H12" i="5"/>
  <c r="L12" i="5"/>
  <c r="L36" i="5" s="1"/>
  <c r="P12" i="5"/>
  <c r="P36" i="5" s="1"/>
  <c r="T12" i="5"/>
  <c r="X12" i="5"/>
  <c r="AB12" i="5"/>
  <c r="AB36" i="5" s="1"/>
  <c r="AF12" i="5"/>
  <c r="AF37" i="5" s="1"/>
  <c r="AJ12" i="5"/>
  <c r="AN12" i="5"/>
  <c r="AR12" i="5"/>
  <c r="AR33" i="5" s="1"/>
  <c r="AV12" i="5"/>
  <c r="AV37" i="5" s="1"/>
  <c r="AZ12" i="5"/>
  <c r="BD12" i="5"/>
  <c r="BH12" i="5"/>
  <c r="BH36" i="5" s="1"/>
  <c r="BL12" i="5"/>
  <c r="BL37" i="5" s="1"/>
  <c r="BP12" i="5"/>
  <c r="BT12" i="5"/>
  <c r="BX12" i="5"/>
  <c r="BX37" i="5" s="1"/>
  <c r="CB12" i="5"/>
  <c r="CB37" i="5" s="1"/>
  <c r="CF12" i="5"/>
  <c r="CJ12" i="5"/>
  <c r="CJ9" i="5"/>
  <c r="I9" i="5"/>
  <c r="U9" i="5"/>
  <c r="Y12" i="5"/>
  <c r="AK9" i="5"/>
  <c r="AO12" i="5"/>
  <c r="AO37" i="5" s="1"/>
  <c r="BA12" i="5"/>
  <c r="BE12" i="5"/>
  <c r="BM9" i="5"/>
  <c r="BU12" i="5"/>
  <c r="BU37" i="5" s="1"/>
  <c r="CC9" i="5"/>
  <c r="CO12" i="5"/>
  <c r="CN12" i="5"/>
  <c r="CN33" i="5" s="1"/>
  <c r="N12" i="5"/>
  <c r="N33" i="5" s="1"/>
  <c r="Z12" i="5"/>
  <c r="AH12" i="5"/>
  <c r="AT12" i="5"/>
  <c r="AT37" i="5" s="1"/>
  <c r="BB12" i="5"/>
  <c r="BB33" i="5" s="1"/>
  <c r="BN12" i="5"/>
  <c r="BZ12" i="5"/>
  <c r="CH12" i="5"/>
  <c r="CH37" i="5" s="1"/>
  <c r="J12" i="5"/>
  <c r="J32" i="5" s="1"/>
  <c r="CM9" i="5"/>
  <c r="BD9" i="5"/>
  <c r="BT9" i="5"/>
  <c r="H9" i="5"/>
  <c r="X9" i="5"/>
  <c r="AN9" i="5"/>
  <c r="L9" i="5"/>
  <c r="AB9" i="5"/>
  <c r="AR9" i="5"/>
  <c r="BH9" i="5"/>
  <c r="BX9" i="5"/>
  <c r="CN9" i="5"/>
  <c r="P9" i="5"/>
  <c r="AF9" i="5"/>
  <c r="AV9" i="5"/>
  <c r="BL9" i="5"/>
  <c r="CB9" i="5"/>
  <c r="D9" i="5"/>
  <c r="T9" i="5"/>
  <c r="AJ9" i="5"/>
  <c r="AZ9" i="5"/>
  <c r="BP9" i="5"/>
  <c r="CF9" i="5"/>
  <c r="D37" i="5"/>
  <c r="D36" i="5"/>
  <c r="D20" i="5"/>
  <c r="D23" i="5"/>
  <c r="D24" i="5"/>
  <c r="D19" i="5"/>
  <c r="T37" i="5"/>
  <c r="T32" i="5"/>
  <c r="T36" i="5"/>
  <c r="T33" i="5"/>
  <c r="T20" i="5"/>
  <c r="T23" i="5"/>
  <c r="T24" i="5"/>
  <c r="T19" i="5"/>
  <c r="AJ36" i="5"/>
  <c r="AJ37" i="5"/>
  <c r="AJ32" i="5"/>
  <c r="AJ33" i="5"/>
  <c r="AJ20" i="5"/>
  <c r="AJ23" i="5"/>
  <c r="AJ24" i="5"/>
  <c r="AJ19" i="5"/>
  <c r="AZ36" i="5"/>
  <c r="AZ37" i="5"/>
  <c r="AZ32" i="5"/>
  <c r="AZ33" i="5"/>
  <c r="AZ20" i="5"/>
  <c r="AZ23" i="5"/>
  <c r="AZ24" i="5"/>
  <c r="AZ19" i="5"/>
  <c r="Z37" i="5"/>
  <c r="Z32" i="5"/>
  <c r="Z36" i="5"/>
  <c r="Z33" i="5"/>
  <c r="Z23" i="5"/>
  <c r="Z24" i="5"/>
  <c r="Z19" i="5"/>
  <c r="Z20" i="5"/>
  <c r="BN37" i="5"/>
  <c r="BN36" i="5"/>
  <c r="BN33" i="5"/>
  <c r="BN32" i="5"/>
  <c r="BN23" i="5"/>
  <c r="BN24" i="5"/>
  <c r="BN19" i="5"/>
  <c r="BN20" i="5"/>
  <c r="CH24" i="5"/>
  <c r="H37" i="5"/>
  <c r="H36" i="5"/>
  <c r="H32" i="5"/>
  <c r="H33" i="5"/>
  <c r="H20" i="5"/>
  <c r="H23" i="5"/>
  <c r="H24" i="5"/>
  <c r="H19" i="5"/>
  <c r="X37" i="5"/>
  <c r="X36" i="5"/>
  <c r="X33" i="5"/>
  <c r="X32" i="5"/>
  <c r="X20" i="5"/>
  <c r="X23" i="5"/>
  <c r="X24" i="5"/>
  <c r="X19" i="5"/>
  <c r="AN36" i="5"/>
  <c r="AN37" i="5"/>
  <c r="AN33" i="5"/>
  <c r="AN32" i="5"/>
  <c r="AN20" i="5"/>
  <c r="AN23" i="5"/>
  <c r="AN24" i="5"/>
  <c r="AN19" i="5"/>
  <c r="AH37" i="5"/>
  <c r="AH36" i="5"/>
  <c r="AH33" i="5"/>
  <c r="AH32" i="5"/>
  <c r="AH23" i="5"/>
  <c r="AH24" i="5"/>
  <c r="AH19" i="5"/>
  <c r="AH20" i="5"/>
  <c r="BZ37" i="5"/>
  <c r="BZ33" i="5"/>
  <c r="BZ36" i="5"/>
  <c r="BZ32" i="5"/>
  <c r="BZ23" i="5"/>
  <c r="BZ24" i="5"/>
  <c r="BZ19" i="5"/>
  <c r="BZ20" i="5"/>
  <c r="BT36" i="5"/>
  <c r="BT37" i="5"/>
  <c r="BT32" i="5"/>
  <c r="BT33" i="5"/>
  <c r="BT20" i="5"/>
  <c r="BT23" i="5"/>
  <c r="BT24" i="5"/>
  <c r="BT19" i="5"/>
  <c r="CJ36" i="5"/>
  <c r="CJ37" i="5"/>
  <c r="CJ32" i="5"/>
  <c r="CJ33" i="5"/>
  <c r="CJ24" i="5"/>
  <c r="CJ20" i="5"/>
  <c r="CJ23" i="5"/>
  <c r="CJ19" i="5"/>
  <c r="BD36" i="5"/>
  <c r="BD37" i="5"/>
  <c r="BD32" i="5"/>
  <c r="BD33" i="5"/>
  <c r="BD20" i="5"/>
  <c r="BD23" i="5"/>
  <c r="BD24" i="5"/>
  <c r="BD19" i="5"/>
  <c r="BP36" i="5"/>
  <c r="BP37" i="5"/>
  <c r="BP32" i="5"/>
  <c r="BP33" i="5"/>
  <c r="BP20" i="5"/>
  <c r="BP23" i="5"/>
  <c r="BP24" i="5"/>
  <c r="BP19" i="5"/>
  <c r="CF36" i="5"/>
  <c r="CF37" i="5"/>
  <c r="CF32" i="5"/>
  <c r="CF33" i="5"/>
  <c r="CF20" i="5"/>
  <c r="CF23" i="5"/>
  <c r="CF24" i="5"/>
  <c r="CF19" i="5"/>
  <c r="Y36" i="5"/>
  <c r="Y37" i="5"/>
  <c r="Y33" i="5"/>
  <c r="Y32" i="5"/>
  <c r="Y23" i="5"/>
  <c r="Y24" i="5"/>
  <c r="Y19" i="5"/>
  <c r="Y20" i="5"/>
  <c r="BA36" i="5"/>
  <c r="BA37" i="5"/>
  <c r="BA33" i="5"/>
  <c r="BA32" i="5"/>
  <c r="BA23" i="5"/>
  <c r="BA24" i="5"/>
  <c r="BA19" i="5"/>
  <c r="BA20" i="5"/>
  <c r="BE36" i="5"/>
  <c r="BE37" i="5"/>
  <c r="BE33" i="5"/>
  <c r="BE32" i="5"/>
  <c r="BE23" i="5"/>
  <c r="BE24" i="5"/>
  <c r="BE19" i="5"/>
  <c r="BE20" i="5"/>
  <c r="CO36" i="5"/>
  <c r="CO37" i="5"/>
  <c r="CO33" i="5"/>
  <c r="CO24" i="5"/>
  <c r="CO32" i="5"/>
  <c r="CO23" i="5"/>
  <c r="CO19" i="5"/>
  <c r="CO20" i="5"/>
  <c r="Q116" i="5"/>
  <c r="Q118" i="5"/>
  <c r="Q117" i="5"/>
  <c r="Q61" i="5"/>
  <c r="Q82" i="5"/>
  <c r="Q62" i="5"/>
  <c r="Q63" i="5"/>
  <c r="Q64" i="5"/>
  <c r="AG116" i="5"/>
  <c r="AG118" i="5"/>
  <c r="AG117" i="5"/>
  <c r="AG61" i="5"/>
  <c r="AG82" i="5"/>
  <c r="AG62" i="5"/>
  <c r="AG63" i="5"/>
  <c r="AG64" i="5"/>
  <c r="AW116" i="5"/>
  <c r="AW118" i="5"/>
  <c r="AW117" i="5"/>
  <c r="AW61" i="5"/>
  <c r="AW82" i="5"/>
  <c r="AW62" i="5"/>
  <c r="AW63" i="5"/>
  <c r="AW64" i="5"/>
  <c r="BQ117" i="5"/>
  <c r="BQ116" i="5"/>
  <c r="BQ118" i="5"/>
  <c r="BQ61" i="5"/>
  <c r="BQ62" i="5"/>
  <c r="BQ63" i="5"/>
  <c r="BQ82" i="5"/>
  <c r="BQ64" i="5"/>
  <c r="CG117" i="5"/>
  <c r="CG116" i="5"/>
  <c r="CG118" i="5"/>
  <c r="CG61" i="5"/>
  <c r="CG62" i="5"/>
  <c r="CG63" i="5"/>
  <c r="CG64" i="5"/>
  <c r="CG82" i="5"/>
  <c r="M118" i="5"/>
  <c r="M116" i="5"/>
  <c r="M117" i="5"/>
  <c r="M61" i="5"/>
  <c r="M62" i="5"/>
  <c r="M63" i="5"/>
  <c r="M64" i="5"/>
  <c r="M82" i="5"/>
  <c r="AC118" i="5"/>
  <c r="AC116" i="5"/>
  <c r="AC117" i="5"/>
  <c r="AC61" i="5"/>
  <c r="AC62" i="5"/>
  <c r="AC63" i="5"/>
  <c r="AC82" i="5"/>
  <c r="AC64" i="5"/>
  <c r="AS118" i="5"/>
  <c r="AS116" i="5"/>
  <c r="AS117" i="5"/>
  <c r="AS61" i="5"/>
  <c r="AS62" i="5"/>
  <c r="AS63" i="5"/>
  <c r="AS64" i="5"/>
  <c r="AS82" i="5"/>
  <c r="BI118" i="5"/>
  <c r="BI116" i="5"/>
  <c r="BI117" i="5"/>
  <c r="BI61" i="5"/>
  <c r="BI62" i="5"/>
  <c r="BI63" i="5"/>
  <c r="BI82" i="5"/>
  <c r="BI64" i="5"/>
  <c r="BY117" i="5"/>
  <c r="BY118" i="5"/>
  <c r="BY116" i="5"/>
  <c r="BY61" i="5"/>
  <c r="BY62" i="5"/>
  <c r="BY63" i="5"/>
  <c r="BY64" i="5"/>
  <c r="BY82" i="5"/>
  <c r="CK117" i="5"/>
  <c r="CK116" i="5"/>
  <c r="CK118" i="5"/>
  <c r="CK61" i="5"/>
  <c r="CK82" i="5"/>
  <c r="CK62" i="5"/>
  <c r="CK63" i="5"/>
  <c r="CK64" i="5"/>
  <c r="F118" i="5"/>
  <c r="F117" i="5"/>
  <c r="F82" i="5"/>
  <c r="F116" i="5"/>
  <c r="F62" i="5"/>
  <c r="F63" i="5"/>
  <c r="F64" i="5"/>
  <c r="F61" i="5"/>
  <c r="V118" i="5"/>
  <c r="V117" i="5"/>
  <c r="V82" i="5"/>
  <c r="V62" i="5"/>
  <c r="V63" i="5"/>
  <c r="V64" i="5"/>
  <c r="V61" i="5"/>
  <c r="V116" i="5"/>
  <c r="AP118" i="5"/>
  <c r="AP117" i="5"/>
  <c r="AP116" i="5"/>
  <c r="AP82" i="5"/>
  <c r="AP62" i="5"/>
  <c r="AP63" i="5"/>
  <c r="AP64" i="5"/>
  <c r="AP61" i="5"/>
  <c r="BJ118" i="5"/>
  <c r="BJ117" i="5"/>
  <c r="BJ116" i="5"/>
  <c r="BJ82" i="5"/>
  <c r="BJ62" i="5"/>
  <c r="BJ63" i="5"/>
  <c r="BJ64" i="5"/>
  <c r="BJ61" i="5"/>
  <c r="CL118" i="5"/>
  <c r="CL117" i="5"/>
  <c r="CL116" i="5"/>
  <c r="CL82" i="5"/>
  <c r="CL62" i="5"/>
  <c r="CL63" i="5"/>
  <c r="CL64" i="5"/>
  <c r="CL61" i="5"/>
  <c r="M9" i="5"/>
  <c r="AG9" i="5"/>
  <c r="AO9" i="5"/>
  <c r="BA9" i="5"/>
  <c r="BI9" i="5"/>
  <c r="BU9" i="5"/>
  <c r="CG9" i="5"/>
  <c r="CO9" i="5"/>
  <c r="I12" i="5"/>
  <c r="Q12" i="5"/>
  <c r="U12" i="5"/>
  <c r="AG12" i="5"/>
  <c r="AK12" i="5"/>
  <c r="AS12" i="5"/>
  <c r="AW12" i="5"/>
  <c r="BI12" i="5"/>
  <c r="BM12" i="5"/>
  <c r="BQ12" i="5"/>
  <c r="BY12" i="5"/>
  <c r="CC12" i="5"/>
  <c r="CG12" i="5"/>
  <c r="CK12" i="5"/>
  <c r="E116" i="5"/>
  <c r="E117" i="5"/>
  <c r="E118" i="5"/>
  <c r="E61" i="5"/>
  <c r="E62" i="5"/>
  <c r="E63" i="5"/>
  <c r="E82" i="5"/>
  <c r="E64" i="5"/>
  <c r="Y116" i="5"/>
  <c r="Y117" i="5"/>
  <c r="Y118" i="5"/>
  <c r="Y61" i="5"/>
  <c r="Y82" i="5"/>
  <c r="Y62" i="5"/>
  <c r="Y63" i="5"/>
  <c r="Y64" i="5"/>
  <c r="AO116" i="5"/>
  <c r="AO117" i="5"/>
  <c r="AO118" i="5"/>
  <c r="AO61" i="5"/>
  <c r="AO82" i="5"/>
  <c r="AO62" i="5"/>
  <c r="AO63" i="5"/>
  <c r="AO64" i="5"/>
  <c r="BE116" i="5"/>
  <c r="BE117" i="5"/>
  <c r="BE118" i="5"/>
  <c r="BE61" i="5"/>
  <c r="BE82" i="5"/>
  <c r="BE62" i="5"/>
  <c r="BE63" i="5"/>
  <c r="BE64" i="5"/>
  <c r="BU117" i="5"/>
  <c r="BU116" i="5"/>
  <c r="BU61" i="5"/>
  <c r="BU82" i="5"/>
  <c r="BU62" i="5"/>
  <c r="BU118" i="5"/>
  <c r="BU63" i="5"/>
  <c r="BU64" i="5"/>
  <c r="R118" i="5"/>
  <c r="R117" i="5"/>
  <c r="R116" i="5"/>
  <c r="R82" i="5"/>
  <c r="R62" i="5"/>
  <c r="R63" i="5"/>
  <c r="R64" i="5"/>
  <c r="R61" i="5"/>
  <c r="AD118" i="5"/>
  <c r="AD117" i="5"/>
  <c r="AD116" i="5"/>
  <c r="AD82" i="5"/>
  <c r="AD62" i="5"/>
  <c r="AD63" i="5"/>
  <c r="AD64" i="5"/>
  <c r="AD61" i="5"/>
  <c r="AL118" i="5"/>
  <c r="AL117" i="5"/>
  <c r="AL82" i="5"/>
  <c r="AL62" i="5"/>
  <c r="AL63" i="5"/>
  <c r="AL116" i="5"/>
  <c r="AL64" i="5"/>
  <c r="AL61" i="5"/>
  <c r="AX118" i="5"/>
  <c r="AX117" i="5"/>
  <c r="AX116" i="5"/>
  <c r="AX82" i="5"/>
  <c r="AX62" i="5"/>
  <c r="AX63" i="5"/>
  <c r="AX64" i="5"/>
  <c r="AX61" i="5"/>
  <c r="BF118" i="5"/>
  <c r="BF117" i="5"/>
  <c r="BF116" i="5"/>
  <c r="BF82" i="5"/>
  <c r="BF62" i="5"/>
  <c r="BF63" i="5"/>
  <c r="BF64" i="5"/>
  <c r="BF61" i="5"/>
  <c r="BR118" i="5"/>
  <c r="BR117" i="5"/>
  <c r="BR82" i="5"/>
  <c r="BR116" i="5"/>
  <c r="BR62" i="5"/>
  <c r="BR63" i="5"/>
  <c r="BR64" i="5"/>
  <c r="BR61" i="5"/>
  <c r="BV118" i="5"/>
  <c r="BV117" i="5"/>
  <c r="BV116" i="5"/>
  <c r="BV82" i="5"/>
  <c r="BV62" i="5"/>
  <c r="BV63" i="5"/>
  <c r="BV64" i="5"/>
  <c r="BV61" i="5"/>
  <c r="CD118" i="5"/>
  <c r="CD117" i="5"/>
  <c r="CD116" i="5"/>
  <c r="CD82" i="5"/>
  <c r="CD62" i="5"/>
  <c r="CD63" i="5"/>
  <c r="CD64" i="5"/>
  <c r="CD61" i="5"/>
  <c r="CP118" i="5"/>
  <c r="CP117" i="5"/>
  <c r="CP116" i="5"/>
  <c r="CP82" i="5"/>
  <c r="CP62" i="5"/>
  <c r="CP63" i="5"/>
  <c r="CP64" i="5"/>
  <c r="CP61" i="5"/>
  <c r="AC9" i="5"/>
  <c r="AS9" i="5"/>
  <c r="BE9" i="5"/>
  <c r="BQ9" i="5"/>
  <c r="BY9" i="5"/>
  <c r="CK9" i="5"/>
  <c r="E12" i="5"/>
  <c r="M12" i="5"/>
  <c r="AC12" i="5"/>
  <c r="G118" i="5"/>
  <c r="G116" i="5"/>
  <c r="G117" i="5"/>
  <c r="G63" i="5"/>
  <c r="G64" i="5"/>
  <c r="G82" i="5"/>
  <c r="G61" i="5"/>
  <c r="G62" i="5"/>
  <c r="K118" i="5"/>
  <c r="K116" i="5"/>
  <c r="K82" i="5"/>
  <c r="K63" i="5"/>
  <c r="K64" i="5"/>
  <c r="K117" i="5"/>
  <c r="K61" i="5"/>
  <c r="K62" i="5"/>
  <c r="O116" i="5"/>
  <c r="O118" i="5"/>
  <c r="O117" i="5"/>
  <c r="O63" i="5"/>
  <c r="O64" i="5"/>
  <c r="O82" i="5"/>
  <c r="O61" i="5"/>
  <c r="O62" i="5"/>
  <c r="S118" i="5"/>
  <c r="S116" i="5"/>
  <c r="S117" i="5"/>
  <c r="S82" i="5"/>
  <c r="S63" i="5"/>
  <c r="S64" i="5"/>
  <c r="S61" i="5"/>
  <c r="S62" i="5"/>
  <c r="W118" i="5"/>
  <c r="W116" i="5"/>
  <c r="W117" i="5"/>
  <c r="W63" i="5"/>
  <c r="W64" i="5"/>
  <c r="W82" i="5"/>
  <c r="W61" i="5"/>
  <c r="W62" i="5"/>
  <c r="AA118" i="5"/>
  <c r="AA116" i="5"/>
  <c r="AA82" i="5"/>
  <c r="AA63" i="5"/>
  <c r="AA117" i="5"/>
  <c r="AA64" i="5"/>
  <c r="AA61" i="5"/>
  <c r="AA62" i="5"/>
  <c r="AE116" i="5"/>
  <c r="AE117" i="5"/>
  <c r="AE118" i="5"/>
  <c r="AE63" i="5"/>
  <c r="AE64" i="5"/>
  <c r="AE82" i="5"/>
  <c r="AE61" i="5"/>
  <c r="AE62" i="5"/>
  <c r="AI118" i="5"/>
  <c r="AI116" i="5"/>
  <c r="AI117" i="5"/>
  <c r="AI82" i="5"/>
  <c r="AI63" i="5"/>
  <c r="AI64" i="5"/>
  <c r="AI61" i="5"/>
  <c r="AI62" i="5"/>
  <c r="AM118" i="5"/>
  <c r="AM116" i="5"/>
  <c r="AM117" i="5"/>
  <c r="AM63" i="5"/>
  <c r="AM64" i="5"/>
  <c r="AM82" i="5"/>
  <c r="AM61" i="5"/>
  <c r="AM62" i="5"/>
  <c r="AQ118" i="5"/>
  <c r="AQ116" i="5"/>
  <c r="AQ117" i="5"/>
  <c r="AQ82" i="5"/>
  <c r="AQ63" i="5"/>
  <c r="AQ64" i="5"/>
  <c r="AQ61" i="5"/>
  <c r="AQ62" i="5"/>
  <c r="AU116" i="5"/>
  <c r="AU118" i="5"/>
  <c r="AU117" i="5"/>
  <c r="AU63" i="5"/>
  <c r="AU64" i="5"/>
  <c r="AU82" i="5"/>
  <c r="AU61" i="5"/>
  <c r="AU62" i="5"/>
  <c r="AY118" i="5"/>
  <c r="AY116" i="5"/>
  <c r="AY117" i="5"/>
  <c r="AY82" i="5"/>
  <c r="AY63" i="5"/>
  <c r="AY64" i="5"/>
  <c r="AY61" i="5"/>
  <c r="AY62" i="5"/>
  <c r="BC118" i="5"/>
  <c r="BC116" i="5"/>
  <c r="BC117" i="5"/>
  <c r="BC63" i="5"/>
  <c r="BC64" i="5"/>
  <c r="BC82" i="5"/>
  <c r="BC61" i="5"/>
  <c r="BC62" i="5"/>
  <c r="BG118" i="5"/>
  <c r="BG116" i="5"/>
  <c r="BG82" i="5"/>
  <c r="BG63" i="5"/>
  <c r="BG64" i="5"/>
  <c r="BG61" i="5"/>
  <c r="BG117" i="5"/>
  <c r="BG62" i="5"/>
  <c r="BK116" i="5"/>
  <c r="BK118" i="5"/>
  <c r="BK117" i="5"/>
  <c r="BK63" i="5"/>
  <c r="BK64" i="5"/>
  <c r="BK82" i="5"/>
  <c r="BK61" i="5"/>
  <c r="BK62" i="5"/>
  <c r="BO118" i="5"/>
  <c r="BO117" i="5"/>
  <c r="BO116" i="5"/>
  <c r="BO82" i="5"/>
  <c r="BO63" i="5"/>
  <c r="BO64" i="5"/>
  <c r="BO61" i="5"/>
  <c r="BO62" i="5"/>
  <c r="BS118" i="5"/>
  <c r="BS117" i="5"/>
  <c r="BS116" i="5"/>
  <c r="BS63" i="5"/>
  <c r="BS64" i="5"/>
  <c r="BS82" i="5"/>
  <c r="BS61" i="5"/>
  <c r="BS62" i="5"/>
  <c r="BW118" i="5"/>
  <c r="BW117" i="5"/>
  <c r="BW116" i="5"/>
  <c r="BW82" i="5"/>
  <c r="BW63" i="5"/>
  <c r="BW64" i="5"/>
  <c r="BW61" i="5"/>
  <c r="BW62" i="5"/>
  <c r="CA116" i="5"/>
  <c r="CA118" i="5"/>
  <c r="CA63" i="5"/>
  <c r="CA64" i="5"/>
  <c r="CA117" i="5"/>
  <c r="CA82" i="5"/>
  <c r="CA61" i="5"/>
  <c r="CA62" i="5"/>
  <c r="CE118" i="5"/>
  <c r="CE117" i="5"/>
  <c r="CE116" i="5"/>
  <c r="CE82" i="5"/>
  <c r="CE63" i="5"/>
  <c r="CE64" i="5"/>
  <c r="CE61" i="5"/>
  <c r="CE62" i="5"/>
  <c r="CI118" i="5"/>
  <c r="CI117" i="5"/>
  <c r="CI116" i="5"/>
  <c r="CI63" i="5"/>
  <c r="CI64" i="5"/>
  <c r="CI82" i="5"/>
  <c r="CI61" i="5"/>
  <c r="CI62" i="5"/>
  <c r="CM118" i="5"/>
  <c r="CM117" i="5"/>
  <c r="CM116" i="5"/>
  <c r="CM82" i="5"/>
  <c r="CM63" i="5"/>
  <c r="CM64" i="5"/>
  <c r="CM61" i="5"/>
  <c r="CM62" i="5"/>
  <c r="F9" i="5"/>
  <c r="J9" i="5"/>
  <c r="N9" i="5"/>
  <c r="R9" i="5"/>
  <c r="V9" i="5"/>
  <c r="Z9" i="5"/>
  <c r="AD9" i="5"/>
  <c r="AH9" i="5"/>
  <c r="AL9" i="5"/>
  <c r="AP9" i="5"/>
  <c r="AT9" i="5"/>
  <c r="AX9" i="5"/>
  <c r="BB9" i="5"/>
  <c r="BF9" i="5"/>
  <c r="BJ9" i="5"/>
  <c r="BN9" i="5"/>
  <c r="BR9" i="5"/>
  <c r="BV9" i="5"/>
  <c r="BZ9" i="5"/>
  <c r="CD9" i="5"/>
  <c r="CH9" i="5"/>
  <c r="CL9" i="5"/>
  <c r="CP9" i="5"/>
  <c r="F12" i="5"/>
  <c r="R12" i="5"/>
  <c r="V12" i="5"/>
  <c r="AD12" i="5"/>
  <c r="AL12" i="5"/>
  <c r="AP12" i="5"/>
  <c r="AX12" i="5"/>
  <c r="BF12" i="5"/>
  <c r="BJ12" i="5"/>
  <c r="BR12" i="5"/>
  <c r="BV12" i="5"/>
  <c r="CD12" i="5"/>
  <c r="CL12" i="5"/>
  <c r="CP12" i="5"/>
  <c r="I116" i="5"/>
  <c r="I117" i="5"/>
  <c r="I61" i="5"/>
  <c r="I118" i="5"/>
  <c r="I82" i="5"/>
  <c r="I62" i="5"/>
  <c r="I63" i="5"/>
  <c r="I64" i="5"/>
  <c r="U116" i="5"/>
  <c r="U117" i="5"/>
  <c r="U118" i="5"/>
  <c r="U61" i="5"/>
  <c r="U62" i="5"/>
  <c r="U63" i="5"/>
  <c r="U64" i="5"/>
  <c r="U82" i="5"/>
  <c r="AK116" i="5"/>
  <c r="AK117" i="5"/>
  <c r="AK118" i="5"/>
  <c r="AK61" i="5"/>
  <c r="AK62" i="5"/>
  <c r="AK63" i="5"/>
  <c r="AK82" i="5"/>
  <c r="AK64" i="5"/>
  <c r="BA116" i="5"/>
  <c r="BA117" i="5"/>
  <c r="BA118" i="5"/>
  <c r="BA61" i="5"/>
  <c r="BA62" i="5"/>
  <c r="BA63" i="5"/>
  <c r="BA64" i="5"/>
  <c r="BA82" i="5"/>
  <c r="BM117" i="5"/>
  <c r="BM116" i="5"/>
  <c r="BM118" i="5"/>
  <c r="BM61" i="5"/>
  <c r="BM82" i="5"/>
  <c r="BM62" i="5"/>
  <c r="BM63" i="5"/>
  <c r="BM64" i="5"/>
  <c r="CC117" i="5"/>
  <c r="CC116" i="5"/>
  <c r="CC118" i="5"/>
  <c r="CC61" i="5"/>
  <c r="CC82" i="5"/>
  <c r="CC62" i="5"/>
  <c r="CC63" i="5"/>
  <c r="CC64" i="5"/>
  <c r="CO117" i="5"/>
  <c r="CO118" i="5"/>
  <c r="CO116" i="5"/>
  <c r="CO61" i="5"/>
  <c r="CO62" i="5"/>
  <c r="CO63" i="5"/>
  <c r="CO82" i="5"/>
  <c r="CO64" i="5"/>
  <c r="J118" i="5"/>
  <c r="J117" i="5"/>
  <c r="J116" i="5"/>
  <c r="J82" i="5"/>
  <c r="J62" i="5"/>
  <c r="J63" i="5"/>
  <c r="J64" i="5"/>
  <c r="J61" i="5"/>
  <c r="N118" i="5"/>
  <c r="N117" i="5"/>
  <c r="N116" i="5"/>
  <c r="N82" i="5"/>
  <c r="N62" i="5"/>
  <c r="N63" i="5"/>
  <c r="N64" i="5"/>
  <c r="N61" i="5"/>
  <c r="Z118" i="5"/>
  <c r="Z117" i="5"/>
  <c r="Z116" i="5"/>
  <c r="Z82" i="5"/>
  <c r="Z62" i="5"/>
  <c r="Z63" i="5"/>
  <c r="Z64" i="5"/>
  <c r="Z61" i="5"/>
  <c r="AH118" i="5"/>
  <c r="AH117" i="5"/>
  <c r="AH116" i="5"/>
  <c r="AH82" i="5"/>
  <c r="AH62" i="5"/>
  <c r="AH63" i="5"/>
  <c r="AH64" i="5"/>
  <c r="AH61" i="5"/>
  <c r="AT118" i="5"/>
  <c r="AT117" i="5"/>
  <c r="AT116" i="5"/>
  <c r="AT82" i="5"/>
  <c r="AT62" i="5"/>
  <c r="AT63" i="5"/>
  <c r="AT64" i="5"/>
  <c r="AT61" i="5"/>
  <c r="BB118" i="5"/>
  <c r="BB117" i="5"/>
  <c r="BB82" i="5"/>
  <c r="BB62" i="5"/>
  <c r="BB116" i="5"/>
  <c r="BB63" i="5"/>
  <c r="BB64" i="5"/>
  <c r="BB61" i="5"/>
  <c r="BN118" i="5"/>
  <c r="BN117" i="5"/>
  <c r="BN116" i="5"/>
  <c r="BN82" i="5"/>
  <c r="BN62" i="5"/>
  <c r="BN63" i="5"/>
  <c r="BN64" i="5"/>
  <c r="BN61" i="5"/>
  <c r="BZ118" i="5"/>
  <c r="BZ117" i="5"/>
  <c r="BZ116" i="5"/>
  <c r="BZ82" i="5"/>
  <c r="BZ62" i="5"/>
  <c r="BZ63" i="5"/>
  <c r="BZ64" i="5"/>
  <c r="BZ61" i="5"/>
  <c r="CH118" i="5"/>
  <c r="CH117" i="5"/>
  <c r="CH82" i="5"/>
  <c r="CH62" i="5"/>
  <c r="CH63" i="5"/>
  <c r="CH64" i="5"/>
  <c r="CH61" i="5"/>
  <c r="CH116" i="5"/>
  <c r="E9" i="5"/>
  <c r="Q9" i="5"/>
  <c r="Y9" i="5"/>
  <c r="AW9" i="5"/>
  <c r="D116" i="5"/>
  <c r="D117" i="5"/>
  <c r="D118" i="5"/>
  <c r="D82" i="5"/>
  <c r="D64" i="5"/>
  <c r="D61" i="5"/>
  <c r="D62" i="5"/>
  <c r="D63" i="5"/>
  <c r="H118" i="5"/>
  <c r="H116" i="5"/>
  <c r="H117" i="5"/>
  <c r="H82" i="5"/>
  <c r="H64" i="5"/>
  <c r="H61" i="5"/>
  <c r="H62" i="5"/>
  <c r="H63" i="5"/>
  <c r="L118" i="5"/>
  <c r="L116" i="5"/>
  <c r="L117" i="5"/>
  <c r="L82" i="5"/>
  <c r="L64" i="5"/>
  <c r="L61" i="5"/>
  <c r="L62" i="5"/>
  <c r="L63" i="5"/>
  <c r="P116" i="5"/>
  <c r="P118" i="5"/>
  <c r="P117" i="5"/>
  <c r="P82" i="5"/>
  <c r="P64" i="5"/>
  <c r="P61" i="5"/>
  <c r="P62" i="5"/>
  <c r="P63" i="5"/>
  <c r="T116" i="5"/>
  <c r="T117" i="5"/>
  <c r="T82" i="5"/>
  <c r="T118" i="5"/>
  <c r="T64" i="5"/>
  <c r="T61" i="5"/>
  <c r="T62" i="5"/>
  <c r="T63" i="5"/>
  <c r="X118" i="5"/>
  <c r="X116" i="5"/>
  <c r="X117" i="5"/>
  <c r="X82" i="5"/>
  <c r="X64" i="5"/>
  <c r="X61" i="5"/>
  <c r="X62" i="5"/>
  <c r="X63" i="5"/>
  <c r="AB118" i="5"/>
  <c r="AB116" i="5"/>
  <c r="AB117" i="5"/>
  <c r="AB82" i="5"/>
  <c r="AB64" i="5"/>
  <c r="AB61" i="5"/>
  <c r="AB62" i="5"/>
  <c r="AB63" i="5"/>
  <c r="AF116" i="5"/>
  <c r="AF118" i="5"/>
  <c r="AF117" i="5"/>
  <c r="AF82" i="5"/>
  <c r="AF64" i="5"/>
  <c r="AF61" i="5"/>
  <c r="AF62" i="5"/>
  <c r="AF63" i="5"/>
  <c r="AJ116" i="5"/>
  <c r="AJ117" i="5"/>
  <c r="AJ82" i="5"/>
  <c r="AJ118" i="5"/>
  <c r="AJ64" i="5"/>
  <c r="AJ61" i="5"/>
  <c r="AJ62" i="5"/>
  <c r="AJ63" i="5"/>
  <c r="AN118" i="5"/>
  <c r="AN116" i="5"/>
  <c r="AN117" i="5"/>
  <c r="AN82" i="5"/>
  <c r="AN64" i="5"/>
  <c r="AN61" i="5"/>
  <c r="AN62" i="5"/>
  <c r="AN63" i="5"/>
  <c r="AR118" i="5"/>
  <c r="AR116" i="5"/>
  <c r="AR117" i="5"/>
  <c r="AR82" i="5"/>
  <c r="AR64" i="5"/>
  <c r="AR61" i="5"/>
  <c r="AR62" i="5"/>
  <c r="AR63" i="5"/>
  <c r="AV116" i="5"/>
  <c r="AV118" i="5"/>
  <c r="AV117" i="5"/>
  <c r="AV82" i="5"/>
  <c r="AV64" i="5"/>
  <c r="AV61" i="5"/>
  <c r="AV62" i="5"/>
  <c r="AV63" i="5"/>
  <c r="AZ116" i="5"/>
  <c r="AZ117" i="5"/>
  <c r="AZ82" i="5"/>
  <c r="AZ64" i="5"/>
  <c r="AZ61" i="5"/>
  <c r="AZ62" i="5"/>
  <c r="AZ63" i="5"/>
  <c r="AZ118" i="5"/>
  <c r="BD118" i="5"/>
  <c r="BD116" i="5"/>
  <c r="BD117" i="5"/>
  <c r="BD82" i="5"/>
  <c r="BD64" i="5"/>
  <c r="BD61" i="5"/>
  <c r="BD62" i="5"/>
  <c r="BD63" i="5"/>
  <c r="BH118" i="5"/>
  <c r="BH116" i="5"/>
  <c r="BH117" i="5"/>
  <c r="BH82" i="5"/>
  <c r="BH64" i="5"/>
  <c r="BH61" i="5"/>
  <c r="BH62" i="5"/>
  <c r="BH63" i="5"/>
  <c r="BL116" i="5"/>
  <c r="BL118" i="5"/>
  <c r="BL117" i="5"/>
  <c r="BL82" i="5"/>
  <c r="BL64" i="5"/>
  <c r="BL61" i="5"/>
  <c r="BL62" i="5"/>
  <c r="BL63" i="5"/>
  <c r="BP116" i="5"/>
  <c r="BP118" i="5"/>
  <c r="BP82" i="5"/>
  <c r="BP117" i="5"/>
  <c r="BP64" i="5"/>
  <c r="BP61" i="5"/>
  <c r="BP62" i="5"/>
  <c r="BP63" i="5"/>
  <c r="BT118" i="5"/>
  <c r="BT117" i="5"/>
  <c r="BT116" i="5"/>
  <c r="BT82" i="5"/>
  <c r="BT64" i="5"/>
  <c r="BT61" i="5"/>
  <c r="BT62" i="5"/>
  <c r="BT63" i="5"/>
  <c r="BX118" i="5"/>
  <c r="BX117" i="5"/>
  <c r="BX116" i="5"/>
  <c r="BX82" i="5"/>
  <c r="BX64" i="5"/>
  <c r="BX61" i="5"/>
  <c r="BX62" i="5"/>
  <c r="BX63" i="5"/>
  <c r="CB116" i="5"/>
  <c r="CB118" i="5"/>
  <c r="CB117" i="5"/>
  <c r="CB82" i="5"/>
  <c r="CB64" i="5"/>
  <c r="CB61" i="5"/>
  <c r="CB62" i="5"/>
  <c r="CB63" i="5"/>
  <c r="CF116" i="5"/>
  <c r="CF82" i="5"/>
  <c r="CF118" i="5"/>
  <c r="CF117" i="5"/>
  <c r="CF64" i="5"/>
  <c r="CF61" i="5"/>
  <c r="CF62" i="5"/>
  <c r="CF63" i="5"/>
  <c r="CJ118" i="5"/>
  <c r="CJ117" i="5"/>
  <c r="CJ116" i="5"/>
  <c r="CJ82" i="5"/>
  <c r="CJ64" i="5"/>
  <c r="CJ61" i="5"/>
  <c r="CJ62" i="5"/>
  <c r="CJ63" i="5"/>
  <c r="CN118" i="5"/>
  <c r="CN117" i="5"/>
  <c r="CN116" i="5"/>
  <c r="CN82" i="5"/>
  <c r="CN64" i="5"/>
  <c r="CN61" i="5"/>
  <c r="CN62" i="5"/>
  <c r="CN63" i="5"/>
  <c r="G9" i="5"/>
  <c r="K9" i="5"/>
  <c r="O9" i="5"/>
  <c r="S9" i="5"/>
  <c r="W9" i="5"/>
  <c r="AA9" i="5"/>
  <c r="AE9" i="5"/>
  <c r="AI9" i="5"/>
  <c r="AM9" i="5"/>
  <c r="AQ9" i="5"/>
  <c r="AU9" i="5"/>
  <c r="AY9" i="5"/>
  <c r="BC9" i="5"/>
  <c r="BG9" i="5"/>
  <c r="BK9" i="5"/>
  <c r="BO9" i="5"/>
  <c r="BS9" i="5"/>
  <c r="BW9" i="5"/>
  <c r="CA9" i="5"/>
  <c r="CE9" i="5"/>
  <c r="CI9" i="5"/>
  <c r="G12" i="5"/>
  <c r="K12" i="5"/>
  <c r="O12" i="5"/>
  <c r="S12" i="5"/>
  <c r="W12" i="5"/>
  <c r="AA12" i="5"/>
  <c r="AE12" i="5"/>
  <c r="AI12" i="5"/>
  <c r="AM12" i="5"/>
  <c r="AQ12" i="5"/>
  <c r="AU12" i="5"/>
  <c r="AY12" i="5"/>
  <c r="BC12" i="5"/>
  <c r="BG12" i="5"/>
  <c r="BK12" i="5"/>
  <c r="BO12" i="5"/>
  <c r="BS12" i="5"/>
  <c r="BW12" i="5"/>
  <c r="CA12" i="5"/>
  <c r="CE12" i="5"/>
  <c r="CI12" i="5"/>
  <c r="CM12" i="5"/>
  <c r="E76" i="2"/>
  <c r="F76" i="2"/>
  <c r="J37" i="5" l="1"/>
  <c r="AR23" i="5"/>
  <c r="BX19" i="5"/>
  <c r="BX21" i="5" s="1"/>
  <c r="AV36" i="5"/>
  <c r="L23" i="5"/>
  <c r="L32" i="5"/>
  <c r="AR37" i="5"/>
  <c r="CN24" i="5"/>
  <c r="CN25" i="5" s="1"/>
  <c r="CH32" i="5"/>
  <c r="BX33" i="5"/>
  <c r="AB32" i="5"/>
  <c r="CN37" i="5"/>
  <c r="AT36" i="5"/>
  <c r="D33" i="5"/>
  <c r="BH32" i="5"/>
  <c r="AB23" i="5"/>
  <c r="AT19" i="5"/>
  <c r="BH24" i="5"/>
  <c r="AR24" i="5"/>
  <c r="AR25" i="5" s="1"/>
  <c r="AR32" i="5"/>
  <c r="AR34" i="5" s="1"/>
  <c r="AB24" i="5"/>
  <c r="AB33" i="5"/>
  <c r="L24" i="5"/>
  <c r="L25" i="5" s="1"/>
  <c r="L33" i="5"/>
  <c r="L34" i="5" s="1"/>
  <c r="CN23" i="5"/>
  <c r="CN32" i="5"/>
  <c r="CN34" i="5" s="1"/>
  <c r="BH19" i="5"/>
  <c r="BH33" i="5"/>
  <c r="BH34" i="5" s="1"/>
  <c r="CH20" i="5"/>
  <c r="CH36" i="5"/>
  <c r="AT20" i="5"/>
  <c r="AT21" i="5" s="1"/>
  <c r="AT32" i="5"/>
  <c r="BX20" i="5"/>
  <c r="BX36" i="5"/>
  <c r="BX38" i="5" s="1"/>
  <c r="AR20" i="5"/>
  <c r="AR36" i="5"/>
  <c r="AR38" i="5" s="1"/>
  <c r="AB20" i="5"/>
  <c r="AB37" i="5"/>
  <c r="L20" i="5"/>
  <c r="L37" i="5"/>
  <c r="L38" i="5" s="1"/>
  <c r="CN20" i="5"/>
  <c r="CN36" i="5"/>
  <c r="BH23" i="5"/>
  <c r="BH37" i="5"/>
  <c r="BH38" i="5" s="1"/>
  <c r="CH19" i="5"/>
  <c r="CH33" i="5"/>
  <c r="AT24" i="5"/>
  <c r="AT33" i="5"/>
  <c r="AT34" i="5" s="1"/>
  <c r="BX24" i="5"/>
  <c r="BX32" i="5"/>
  <c r="BX34" i="5" s="1"/>
  <c r="AR19" i="5"/>
  <c r="AB19" i="5"/>
  <c r="L19" i="5"/>
  <c r="CN19" i="5"/>
  <c r="BH20" i="5"/>
  <c r="BH21" i="5" s="1"/>
  <c r="CH23" i="5"/>
  <c r="CH25" i="5" s="1"/>
  <c r="AT23" i="5"/>
  <c r="BX23" i="5"/>
  <c r="BU23" i="5"/>
  <c r="AF20" i="5"/>
  <c r="AO36" i="5"/>
  <c r="AO38" i="5" s="1"/>
  <c r="P37" i="5"/>
  <c r="P38" i="5" s="1"/>
  <c r="BL20" i="5"/>
  <c r="N23" i="5"/>
  <c r="BU36" i="5"/>
  <c r="BU38" i="5" s="1"/>
  <c r="BL36" i="5"/>
  <c r="BL38" i="5" s="1"/>
  <c r="AF36" i="5"/>
  <c r="AF38" i="5" s="1"/>
  <c r="N37" i="5"/>
  <c r="N38" i="5" s="1"/>
  <c r="AO23" i="5"/>
  <c r="AV20" i="5"/>
  <c r="P20" i="5"/>
  <c r="CB20" i="5"/>
  <c r="CB21" i="5" s="1"/>
  <c r="CB36" i="5"/>
  <c r="CB38" i="5" s="1"/>
  <c r="BB23" i="5"/>
  <c r="BB37" i="5"/>
  <c r="J23" i="5"/>
  <c r="BU20" i="5"/>
  <c r="BU32" i="5"/>
  <c r="AO20" i="5"/>
  <c r="AO32" i="5"/>
  <c r="BL19" i="5"/>
  <c r="BL33" i="5"/>
  <c r="AV19" i="5"/>
  <c r="AV33" i="5"/>
  <c r="AF19" i="5"/>
  <c r="AF33" i="5"/>
  <c r="P19" i="5"/>
  <c r="P33" i="5"/>
  <c r="N20" i="5"/>
  <c r="N32" i="5"/>
  <c r="N34" i="5" s="1"/>
  <c r="CB19" i="5"/>
  <c r="CB33" i="5"/>
  <c r="BB20" i="5"/>
  <c r="BB36" i="5"/>
  <c r="J20" i="5"/>
  <c r="J33" i="5"/>
  <c r="J34" i="5" s="1"/>
  <c r="BU19" i="5"/>
  <c r="BU33" i="5"/>
  <c r="AO19" i="5"/>
  <c r="AO21" i="5" s="1"/>
  <c r="AO33" i="5"/>
  <c r="AO34" i="5" s="1"/>
  <c r="BL24" i="5"/>
  <c r="BL32" i="5"/>
  <c r="AV24" i="5"/>
  <c r="AV32" i="5"/>
  <c r="AF24" i="5"/>
  <c r="AF32" i="5"/>
  <c r="P24" i="5"/>
  <c r="P32" i="5"/>
  <c r="N19" i="5"/>
  <c r="N21" i="5" s="1"/>
  <c r="N36" i="5"/>
  <c r="CB24" i="5"/>
  <c r="CB32" i="5"/>
  <c r="BB19" i="5"/>
  <c r="BB32" i="5"/>
  <c r="BB34" i="5" s="1"/>
  <c r="J19" i="5"/>
  <c r="J21" i="5" s="1"/>
  <c r="J36" i="5"/>
  <c r="J38" i="5" s="1"/>
  <c r="BU24" i="5"/>
  <c r="AO24" i="5"/>
  <c r="BL23" i="5"/>
  <c r="AV23" i="5"/>
  <c r="AF23" i="5"/>
  <c r="P23" i="5"/>
  <c r="N24" i="5"/>
  <c r="CB23" i="5"/>
  <c r="BB24" i="5"/>
  <c r="BB25" i="5" s="1"/>
  <c r="J24" i="5"/>
  <c r="AN25" i="5"/>
  <c r="T25" i="5"/>
  <c r="Z34" i="5"/>
  <c r="CO34" i="5"/>
  <c r="BH126" i="5"/>
  <c r="BD126" i="5"/>
  <c r="AR126" i="5"/>
  <c r="AN126" i="5"/>
  <c r="AB126" i="5"/>
  <c r="X126" i="5"/>
  <c r="L126" i="5"/>
  <c r="H126" i="5"/>
  <c r="CC126" i="5"/>
  <c r="BM126" i="5"/>
  <c r="CK126" i="5"/>
  <c r="BI126" i="5"/>
  <c r="AS126" i="5"/>
  <c r="AC126" i="5"/>
  <c r="M126" i="5"/>
  <c r="CG126" i="5"/>
  <c r="BQ126" i="5"/>
  <c r="CO38" i="5"/>
  <c r="BE25" i="5"/>
  <c r="BE38" i="5"/>
  <c r="BA25" i="5"/>
  <c r="BA38" i="5"/>
  <c r="Y25" i="5"/>
  <c r="Y38" i="5"/>
  <c r="CF38" i="5"/>
  <c r="BP38" i="5"/>
  <c r="BD38" i="5"/>
  <c r="CJ38" i="5"/>
  <c r="BT38" i="5"/>
  <c r="AV38" i="5"/>
  <c r="BZ25" i="5"/>
  <c r="AH25" i="5"/>
  <c r="AN38" i="5"/>
  <c r="BN25" i="5"/>
  <c r="Z25" i="5"/>
  <c r="AZ38" i="5"/>
  <c r="AJ38" i="5"/>
  <c r="BE126" i="5"/>
  <c r="AO126" i="5"/>
  <c r="Y126" i="5"/>
  <c r="E126" i="5"/>
  <c r="BE34" i="5"/>
  <c r="BA34" i="5"/>
  <c r="Y34" i="5"/>
  <c r="BT25" i="5"/>
  <c r="AH34" i="5"/>
  <c r="AN34" i="5"/>
  <c r="X25" i="5"/>
  <c r="X34" i="5"/>
  <c r="H25" i="5"/>
  <c r="BN34" i="5"/>
  <c r="AZ25" i="5"/>
  <c r="AJ25" i="5"/>
  <c r="D25" i="5"/>
  <c r="D34" i="5"/>
  <c r="CM126" i="5"/>
  <c r="CI126" i="5"/>
  <c r="CE126" i="5"/>
  <c r="BW126" i="5"/>
  <c r="BS126" i="5"/>
  <c r="BO126" i="5"/>
  <c r="BR126" i="5"/>
  <c r="AA126" i="5"/>
  <c r="CF21" i="5"/>
  <c r="BP21" i="5"/>
  <c r="BD21" i="5"/>
  <c r="AB38" i="5"/>
  <c r="BS33" i="5"/>
  <c r="BS36" i="5"/>
  <c r="BS37" i="5"/>
  <c r="BS32" i="5"/>
  <c r="BS24" i="5"/>
  <c r="BS19" i="5"/>
  <c r="BS20" i="5"/>
  <c r="BS23" i="5"/>
  <c r="G36" i="5"/>
  <c r="G37" i="5"/>
  <c r="G32" i="5"/>
  <c r="G33" i="5"/>
  <c r="G24" i="5"/>
  <c r="G19" i="5"/>
  <c r="G20" i="5"/>
  <c r="G23" i="5"/>
  <c r="CM33" i="5"/>
  <c r="CM36" i="5"/>
  <c r="CM32" i="5"/>
  <c r="CM37" i="5"/>
  <c r="CM19" i="5"/>
  <c r="CM20" i="5"/>
  <c r="CM24" i="5"/>
  <c r="CM23" i="5"/>
  <c r="BW33" i="5"/>
  <c r="BW36" i="5"/>
  <c r="BW32" i="5"/>
  <c r="BW37" i="5"/>
  <c r="BW24" i="5"/>
  <c r="BW19" i="5"/>
  <c r="BW20" i="5"/>
  <c r="BW23" i="5"/>
  <c r="BG33" i="5"/>
  <c r="BG36" i="5"/>
  <c r="BG32" i="5"/>
  <c r="BG37" i="5"/>
  <c r="BG24" i="5"/>
  <c r="BG19" i="5"/>
  <c r="BG20" i="5"/>
  <c r="BG23" i="5"/>
  <c r="AQ36" i="5"/>
  <c r="AQ32" i="5"/>
  <c r="AQ33" i="5"/>
  <c r="AQ37" i="5"/>
  <c r="AQ24" i="5"/>
  <c r="AQ19" i="5"/>
  <c r="AQ20" i="5"/>
  <c r="AQ23" i="5"/>
  <c r="AA36" i="5"/>
  <c r="AA32" i="5"/>
  <c r="AA33" i="5"/>
  <c r="AA37" i="5"/>
  <c r="AA24" i="5"/>
  <c r="AA19" i="5"/>
  <c r="AA20" i="5"/>
  <c r="AA23" i="5"/>
  <c r="K36" i="5"/>
  <c r="K32" i="5"/>
  <c r="K33" i="5"/>
  <c r="K37" i="5"/>
  <c r="K24" i="5"/>
  <c r="K19" i="5"/>
  <c r="K20" i="5"/>
  <c r="K23" i="5"/>
  <c r="CN126" i="5"/>
  <c r="CJ126" i="5"/>
  <c r="BX126" i="5"/>
  <c r="BT126" i="5"/>
  <c r="BZ126" i="5"/>
  <c r="BN126" i="5"/>
  <c r="AT126" i="5"/>
  <c r="AH126" i="5"/>
  <c r="Z126" i="5"/>
  <c r="N126" i="5"/>
  <c r="J126" i="5"/>
  <c r="CO126" i="5"/>
  <c r="CL37" i="5"/>
  <c r="CL36" i="5"/>
  <c r="CL33" i="5"/>
  <c r="CL32" i="5"/>
  <c r="CL23" i="5"/>
  <c r="CL19" i="5"/>
  <c r="CL20" i="5"/>
  <c r="CL24" i="5"/>
  <c r="BJ37" i="5"/>
  <c r="BJ33" i="5"/>
  <c r="BJ36" i="5"/>
  <c r="BJ32" i="5"/>
  <c r="BJ23" i="5"/>
  <c r="BJ24" i="5"/>
  <c r="BJ19" i="5"/>
  <c r="BJ20" i="5"/>
  <c r="AL37" i="5"/>
  <c r="AL33" i="5"/>
  <c r="AL32" i="5"/>
  <c r="AL36" i="5"/>
  <c r="AL23" i="5"/>
  <c r="AL24" i="5"/>
  <c r="AL19" i="5"/>
  <c r="AL20" i="5"/>
  <c r="F37" i="5"/>
  <c r="F36" i="5"/>
  <c r="F32" i="5"/>
  <c r="F33" i="5"/>
  <c r="F23" i="5"/>
  <c r="F24" i="5"/>
  <c r="F19" i="5"/>
  <c r="F20" i="5"/>
  <c r="AC36" i="5"/>
  <c r="AC37" i="5"/>
  <c r="AC33" i="5"/>
  <c r="AC32" i="5"/>
  <c r="AC23" i="5"/>
  <c r="AC24" i="5"/>
  <c r="AC19" i="5"/>
  <c r="AC20" i="5"/>
  <c r="BY36" i="5"/>
  <c r="BY37" i="5"/>
  <c r="BY33" i="5"/>
  <c r="BY32" i="5"/>
  <c r="BY23" i="5"/>
  <c r="BY24" i="5"/>
  <c r="BY19" i="5"/>
  <c r="BY20" i="5"/>
  <c r="AW36" i="5"/>
  <c r="AW37" i="5"/>
  <c r="AW33" i="5"/>
  <c r="AW32" i="5"/>
  <c r="AW23" i="5"/>
  <c r="AW24" i="5"/>
  <c r="AW19" i="5"/>
  <c r="AW20" i="5"/>
  <c r="U36" i="5"/>
  <c r="U37" i="5"/>
  <c r="U33" i="5"/>
  <c r="U32" i="5"/>
  <c r="U23" i="5"/>
  <c r="U24" i="5"/>
  <c r="U19" i="5"/>
  <c r="U20" i="5"/>
  <c r="CL126" i="5"/>
  <c r="BJ126" i="5"/>
  <c r="AP126" i="5"/>
  <c r="BY126" i="5"/>
  <c r="CF25" i="5"/>
  <c r="BP25" i="5"/>
  <c r="BD25" i="5"/>
  <c r="AB34" i="5"/>
  <c r="AB40" i="5" s="1"/>
  <c r="CJ34" i="5"/>
  <c r="CJ40" i="5" s="1"/>
  <c r="BT34" i="5"/>
  <c r="BZ21" i="5"/>
  <c r="AH21" i="5"/>
  <c r="H34" i="5"/>
  <c r="BN21" i="5"/>
  <c r="BN27" i="5" s="1"/>
  <c r="Z21" i="5"/>
  <c r="AZ34" i="5"/>
  <c r="AZ40" i="5" s="1"/>
  <c r="AJ34" i="5"/>
  <c r="T34" i="5"/>
  <c r="AM36" i="5"/>
  <c r="AM37" i="5"/>
  <c r="AM33" i="5"/>
  <c r="AM32" i="5"/>
  <c r="AM24" i="5"/>
  <c r="AM19" i="5"/>
  <c r="AM20" i="5"/>
  <c r="AM23" i="5"/>
  <c r="CD37" i="5"/>
  <c r="CD36" i="5"/>
  <c r="CD33" i="5"/>
  <c r="CD32" i="5"/>
  <c r="CD23" i="5"/>
  <c r="CD24" i="5"/>
  <c r="CD19" i="5"/>
  <c r="CD20" i="5"/>
  <c r="BF37" i="5"/>
  <c r="BF36" i="5"/>
  <c r="BF33" i="5"/>
  <c r="BF32" i="5"/>
  <c r="BF23" i="5"/>
  <c r="BF24" i="5"/>
  <c r="BF19" i="5"/>
  <c r="BF20" i="5"/>
  <c r="AD37" i="5"/>
  <c r="AD33" i="5"/>
  <c r="AD36" i="5"/>
  <c r="AD32" i="5"/>
  <c r="AD23" i="5"/>
  <c r="AD24" i="5"/>
  <c r="AD19" i="5"/>
  <c r="AD20" i="5"/>
  <c r="M36" i="5"/>
  <c r="M37" i="5"/>
  <c r="M33" i="5"/>
  <c r="M32" i="5"/>
  <c r="M23" i="5"/>
  <c r="M24" i="5"/>
  <c r="M19" i="5"/>
  <c r="M20" i="5"/>
  <c r="CK36" i="5"/>
  <c r="CK37" i="5"/>
  <c r="CK33" i="5"/>
  <c r="CK24" i="5"/>
  <c r="CK32" i="5"/>
  <c r="CK23" i="5"/>
  <c r="CK19" i="5"/>
  <c r="CK20" i="5"/>
  <c r="BQ36" i="5"/>
  <c r="BQ37" i="5"/>
  <c r="BQ33" i="5"/>
  <c r="BQ32" i="5"/>
  <c r="BQ23" i="5"/>
  <c r="BQ24" i="5"/>
  <c r="BQ19" i="5"/>
  <c r="BQ20" i="5"/>
  <c r="AS36" i="5"/>
  <c r="AS37" i="5"/>
  <c r="AS33" i="5"/>
  <c r="AS32" i="5"/>
  <c r="AS23" i="5"/>
  <c r="AS24" i="5"/>
  <c r="AS19" i="5"/>
  <c r="AS20" i="5"/>
  <c r="Q36" i="5"/>
  <c r="Q37" i="5"/>
  <c r="Q33" i="5"/>
  <c r="Q32" i="5"/>
  <c r="Q23" i="5"/>
  <c r="Q24" i="5"/>
  <c r="Q19" i="5"/>
  <c r="Q20" i="5"/>
  <c r="CI33" i="5"/>
  <c r="CI36" i="5"/>
  <c r="CI37" i="5"/>
  <c r="CI32" i="5"/>
  <c r="CI19" i="5"/>
  <c r="CI24" i="5"/>
  <c r="CI20" i="5"/>
  <c r="CI23" i="5"/>
  <c r="W36" i="5"/>
  <c r="W37" i="5"/>
  <c r="W33" i="5"/>
  <c r="W32" i="5"/>
  <c r="W24" i="5"/>
  <c r="W19" i="5"/>
  <c r="W20" i="5"/>
  <c r="W23" i="5"/>
  <c r="CE33" i="5"/>
  <c r="CE36" i="5"/>
  <c r="CE37" i="5"/>
  <c r="CE32" i="5"/>
  <c r="CE24" i="5"/>
  <c r="CE19" i="5"/>
  <c r="CE20" i="5"/>
  <c r="CE23" i="5"/>
  <c r="AY33" i="5"/>
  <c r="AY36" i="5"/>
  <c r="AY37" i="5"/>
  <c r="AY32" i="5"/>
  <c r="AY24" i="5"/>
  <c r="AY19" i="5"/>
  <c r="AY20" i="5"/>
  <c r="AY23" i="5"/>
  <c r="S36" i="5"/>
  <c r="S33" i="5"/>
  <c r="S37" i="5"/>
  <c r="S32" i="5"/>
  <c r="S24" i="5"/>
  <c r="S19" i="5"/>
  <c r="S20" i="5"/>
  <c r="S23" i="5"/>
  <c r="CF126" i="5"/>
  <c r="BL126" i="5"/>
  <c r="AZ126" i="5"/>
  <c r="AV126" i="5"/>
  <c r="AJ126" i="5"/>
  <c r="AF126" i="5"/>
  <c r="T126" i="5"/>
  <c r="P126" i="5"/>
  <c r="D126" i="5"/>
  <c r="D127" i="5" s="1"/>
  <c r="BB126" i="5"/>
  <c r="BA126" i="5"/>
  <c r="AK126" i="5"/>
  <c r="U126" i="5"/>
  <c r="I126" i="5"/>
  <c r="BV37" i="5"/>
  <c r="BV36" i="5"/>
  <c r="BV33" i="5"/>
  <c r="BV32" i="5"/>
  <c r="BV23" i="5"/>
  <c r="BV24" i="5"/>
  <c r="BV19" i="5"/>
  <c r="BV20" i="5"/>
  <c r="AX37" i="5"/>
  <c r="AX36" i="5"/>
  <c r="AX33" i="5"/>
  <c r="AX32" i="5"/>
  <c r="AX23" i="5"/>
  <c r="AX24" i="5"/>
  <c r="AX19" i="5"/>
  <c r="AX20" i="5"/>
  <c r="V37" i="5"/>
  <c r="V36" i="5"/>
  <c r="V33" i="5"/>
  <c r="V32" i="5"/>
  <c r="V23" i="5"/>
  <c r="V24" i="5"/>
  <c r="V19" i="5"/>
  <c r="V20" i="5"/>
  <c r="BG126" i="5"/>
  <c r="BC126" i="5"/>
  <c r="AY126" i="5"/>
  <c r="AQ126" i="5"/>
  <c r="AM126" i="5"/>
  <c r="AI126" i="5"/>
  <c r="W126" i="5"/>
  <c r="S126" i="5"/>
  <c r="K126" i="5"/>
  <c r="G126" i="5"/>
  <c r="E36" i="5"/>
  <c r="E37" i="5"/>
  <c r="E33" i="5"/>
  <c r="E32" i="5"/>
  <c r="E23" i="5"/>
  <c r="E24" i="5"/>
  <c r="E19" i="5"/>
  <c r="E20" i="5"/>
  <c r="CP126" i="5"/>
  <c r="CD126" i="5"/>
  <c r="BV126" i="5"/>
  <c r="BF126" i="5"/>
  <c r="AX126" i="5"/>
  <c r="AD126" i="5"/>
  <c r="R126" i="5"/>
  <c r="CG36" i="5"/>
  <c r="CG37" i="5"/>
  <c r="CG33" i="5"/>
  <c r="CG24" i="5"/>
  <c r="CG32" i="5"/>
  <c r="CG23" i="5"/>
  <c r="CG19" i="5"/>
  <c r="CG20" i="5"/>
  <c r="BM36" i="5"/>
  <c r="BM37" i="5"/>
  <c r="BM33" i="5"/>
  <c r="BM32" i="5"/>
  <c r="BM23" i="5"/>
  <c r="BM24" i="5"/>
  <c r="BM19" i="5"/>
  <c r="BM20" i="5"/>
  <c r="AK36" i="5"/>
  <c r="AK37" i="5"/>
  <c r="AK33" i="5"/>
  <c r="AK32" i="5"/>
  <c r="AK23" i="5"/>
  <c r="AK24" i="5"/>
  <c r="AK19" i="5"/>
  <c r="AK20" i="5"/>
  <c r="I36" i="5"/>
  <c r="I37" i="5"/>
  <c r="I33" i="5"/>
  <c r="I32" i="5"/>
  <c r="I23" i="5"/>
  <c r="I24" i="5"/>
  <c r="I19" i="5"/>
  <c r="I20" i="5"/>
  <c r="AW126" i="5"/>
  <c r="AG126" i="5"/>
  <c r="Q126" i="5"/>
  <c r="CJ21" i="5"/>
  <c r="BZ34" i="5"/>
  <c r="CH34" i="5"/>
  <c r="BC33" i="5"/>
  <c r="BC36" i="5"/>
  <c r="BC37" i="5"/>
  <c r="BC32" i="5"/>
  <c r="BC24" i="5"/>
  <c r="BC19" i="5"/>
  <c r="BC20" i="5"/>
  <c r="BC23" i="5"/>
  <c r="BO33" i="5"/>
  <c r="BO36" i="5"/>
  <c r="BO37" i="5"/>
  <c r="BO32" i="5"/>
  <c r="BO24" i="5"/>
  <c r="BO19" i="5"/>
  <c r="BO20" i="5"/>
  <c r="BO23" i="5"/>
  <c r="AI36" i="5"/>
  <c r="AI33" i="5"/>
  <c r="AI37" i="5"/>
  <c r="AI32" i="5"/>
  <c r="AI24" i="5"/>
  <c r="AI19" i="5"/>
  <c r="AI20" i="5"/>
  <c r="AI23" i="5"/>
  <c r="CB126" i="5"/>
  <c r="BP126" i="5"/>
  <c r="CA33" i="5"/>
  <c r="CA36" i="5"/>
  <c r="CA32" i="5"/>
  <c r="CA37" i="5"/>
  <c r="CA24" i="5"/>
  <c r="CA19" i="5"/>
  <c r="CA20" i="5"/>
  <c r="CA23" i="5"/>
  <c r="BK33" i="5"/>
  <c r="BK36" i="5"/>
  <c r="BK32" i="5"/>
  <c r="BK37" i="5"/>
  <c r="BK24" i="5"/>
  <c r="BK19" i="5"/>
  <c r="BK20" i="5"/>
  <c r="BK23" i="5"/>
  <c r="AU33" i="5"/>
  <c r="AU36" i="5"/>
  <c r="AU32" i="5"/>
  <c r="AU37" i="5"/>
  <c r="AU24" i="5"/>
  <c r="AU19" i="5"/>
  <c r="AU20" i="5"/>
  <c r="AU23" i="5"/>
  <c r="AE36" i="5"/>
  <c r="AE32" i="5"/>
  <c r="AE37" i="5"/>
  <c r="AE33" i="5"/>
  <c r="AE24" i="5"/>
  <c r="AE19" i="5"/>
  <c r="AE20" i="5"/>
  <c r="AE23" i="5"/>
  <c r="O36" i="5"/>
  <c r="O32" i="5"/>
  <c r="O37" i="5"/>
  <c r="O33" i="5"/>
  <c r="O24" i="5"/>
  <c r="O19" i="5"/>
  <c r="O20" i="5"/>
  <c r="O23" i="5"/>
  <c r="C86" i="5"/>
  <c r="C89" i="5"/>
  <c r="CH126" i="5"/>
  <c r="CP37" i="5"/>
  <c r="CP33" i="5"/>
  <c r="CP36" i="5"/>
  <c r="CP32" i="5"/>
  <c r="CP24" i="5"/>
  <c r="CP23" i="5"/>
  <c r="CP19" i="5"/>
  <c r="CP20" i="5"/>
  <c r="BR37" i="5"/>
  <c r="BR33" i="5"/>
  <c r="BR32" i="5"/>
  <c r="BR36" i="5"/>
  <c r="BR23" i="5"/>
  <c r="BR24" i="5"/>
  <c r="BR19" i="5"/>
  <c r="BR20" i="5"/>
  <c r="AP37" i="5"/>
  <c r="AP36" i="5"/>
  <c r="AP32" i="5"/>
  <c r="AP33" i="5"/>
  <c r="AP23" i="5"/>
  <c r="AP24" i="5"/>
  <c r="AP19" i="5"/>
  <c r="AP20" i="5"/>
  <c r="R37" i="5"/>
  <c r="R33" i="5"/>
  <c r="R32" i="5"/>
  <c r="R36" i="5"/>
  <c r="R23" i="5"/>
  <c r="R24" i="5"/>
  <c r="R19" i="5"/>
  <c r="R20" i="5"/>
  <c r="CA126" i="5"/>
  <c r="BK126" i="5"/>
  <c r="AU126" i="5"/>
  <c r="AE126" i="5"/>
  <c r="O126" i="5"/>
  <c r="AL126" i="5"/>
  <c r="BU126" i="5"/>
  <c r="CC36" i="5"/>
  <c r="CC37" i="5"/>
  <c r="CC33" i="5"/>
  <c r="CC32" i="5"/>
  <c r="CC23" i="5"/>
  <c r="CC24" i="5"/>
  <c r="CC19" i="5"/>
  <c r="CC20" i="5"/>
  <c r="BI36" i="5"/>
  <c r="BI37" i="5"/>
  <c r="BI33" i="5"/>
  <c r="BI32" i="5"/>
  <c r="BI23" i="5"/>
  <c r="BI24" i="5"/>
  <c r="BI19" i="5"/>
  <c r="BI20" i="5"/>
  <c r="AG36" i="5"/>
  <c r="AG37" i="5"/>
  <c r="AG33" i="5"/>
  <c r="AG32" i="5"/>
  <c r="AG23" i="5"/>
  <c r="AG24" i="5"/>
  <c r="AG19" i="5"/>
  <c r="AG20" i="5"/>
  <c r="V126" i="5"/>
  <c r="F126" i="5"/>
  <c r="CO21" i="5"/>
  <c r="CO25" i="5"/>
  <c r="BE21" i="5"/>
  <c r="BA21" i="5"/>
  <c r="BA27" i="5" s="1"/>
  <c r="Y21" i="5"/>
  <c r="Y27" i="5" s="1"/>
  <c r="CF34" i="5"/>
  <c r="BP34" i="5"/>
  <c r="BD34" i="5"/>
  <c r="BD40" i="5" s="1"/>
  <c r="C14" i="5"/>
  <c r="CJ25" i="5"/>
  <c r="BT21" i="5"/>
  <c r="P21" i="5"/>
  <c r="BZ38" i="5"/>
  <c r="AH38" i="5"/>
  <c r="AN21" i="5"/>
  <c r="AN27" i="5" s="1"/>
  <c r="X21" i="5"/>
  <c r="X27" i="5" s="1"/>
  <c r="X38" i="5"/>
  <c r="H21" i="5"/>
  <c r="H38" i="5"/>
  <c r="CH38" i="5"/>
  <c r="BN38" i="5"/>
  <c r="AT38" i="5"/>
  <c r="Z38" i="5"/>
  <c r="Z40" i="5" s="1"/>
  <c r="AZ21" i="5"/>
  <c r="AJ21" i="5"/>
  <c r="T21" i="5"/>
  <c r="T38" i="5"/>
  <c r="D21" i="5"/>
  <c r="D38" i="5"/>
  <c r="D40" i="5" s="1"/>
  <c r="E10" i="1"/>
  <c r="BT40" i="5" l="1"/>
  <c r="BU25" i="5"/>
  <c r="BN40" i="5"/>
  <c r="P34" i="5"/>
  <c r="P40" i="5" s="1"/>
  <c r="CB34" i="5"/>
  <c r="AV34" i="5"/>
  <c r="AV40" i="5" s="1"/>
  <c r="X40" i="5"/>
  <c r="X44" i="5" s="1"/>
  <c r="BT27" i="5"/>
  <c r="BT44" i="5" s="1"/>
  <c r="AR21" i="5"/>
  <c r="AJ27" i="5"/>
  <c r="AH27" i="5"/>
  <c r="E127" i="5"/>
  <c r="F127" i="5" s="1"/>
  <c r="G127" i="5" s="1"/>
  <c r="H127" i="5" s="1"/>
  <c r="I127" i="5" s="1"/>
  <c r="J127" i="5" s="1"/>
  <c r="K127" i="5" s="1"/>
  <c r="L127" i="5" s="1"/>
  <c r="M127" i="5" s="1"/>
  <c r="N127" i="5" s="1"/>
  <c r="O127" i="5" s="1"/>
  <c r="P127" i="5" s="1"/>
  <c r="Q127" i="5" s="1"/>
  <c r="R127" i="5" s="1"/>
  <c r="S127" i="5" s="1"/>
  <c r="T127" i="5" s="1"/>
  <c r="U127" i="5" s="1"/>
  <c r="V127" i="5" s="1"/>
  <c r="W127" i="5" s="1"/>
  <c r="X127" i="5" s="1"/>
  <c r="Y127" i="5" s="1"/>
  <c r="Z127" i="5" s="1"/>
  <c r="AA127" i="5" s="1"/>
  <c r="AB127" i="5" s="1"/>
  <c r="AC127" i="5" s="1"/>
  <c r="AD127" i="5" s="1"/>
  <c r="AE127" i="5" s="1"/>
  <c r="AF127" i="5" s="1"/>
  <c r="AG127" i="5" s="1"/>
  <c r="AH127" i="5" s="1"/>
  <c r="AI127" i="5" s="1"/>
  <c r="AJ127" i="5" s="1"/>
  <c r="AK127" i="5" s="1"/>
  <c r="AL127" i="5" s="1"/>
  <c r="AM127" i="5" s="1"/>
  <c r="AN127" i="5" s="1"/>
  <c r="AO127" i="5" s="1"/>
  <c r="AP127" i="5" s="1"/>
  <c r="AQ127" i="5" s="1"/>
  <c r="AR127" i="5" s="1"/>
  <c r="AS127" i="5" s="1"/>
  <c r="AT127" i="5" s="1"/>
  <c r="AU127" i="5" s="1"/>
  <c r="AV127" i="5" s="1"/>
  <c r="AW127" i="5" s="1"/>
  <c r="AX127" i="5" s="1"/>
  <c r="AY127" i="5" s="1"/>
  <c r="AZ127" i="5" s="1"/>
  <c r="BA127" i="5" s="1"/>
  <c r="BB127" i="5" s="1"/>
  <c r="BC127" i="5" s="1"/>
  <c r="BD127" i="5" s="1"/>
  <c r="BE127" i="5" s="1"/>
  <c r="BF127" i="5" s="1"/>
  <c r="BG127" i="5" s="1"/>
  <c r="BH127" i="5" s="1"/>
  <c r="BI127" i="5" s="1"/>
  <c r="BJ127" i="5" s="1"/>
  <c r="BK127" i="5" s="1"/>
  <c r="BL127" i="5" s="1"/>
  <c r="BM127" i="5" s="1"/>
  <c r="BN127" i="5" s="1"/>
  <c r="BO127" i="5" s="1"/>
  <c r="BP127" i="5" s="1"/>
  <c r="BQ127" i="5" s="1"/>
  <c r="BR127" i="5" s="1"/>
  <c r="BS127" i="5" s="1"/>
  <c r="BT127" i="5" s="1"/>
  <c r="BU127" i="5" s="1"/>
  <c r="BV127" i="5" s="1"/>
  <c r="BW127" i="5" s="1"/>
  <c r="BX127" i="5" s="1"/>
  <c r="BY127" i="5" s="1"/>
  <c r="BZ127" i="5" s="1"/>
  <c r="CA127" i="5" s="1"/>
  <c r="CB127" i="5" s="1"/>
  <c r="CC127" i="5" s="1"/>
  <c r="CD127" i="5" s="1"/>
  <c r="CE127" i="5" s="1"/>
  <c r="CF127" i="5" s="1"/>
  <c r="CG127" i="5" s="1"/>
  <c r="CH127" i="5" s="1"/>
  <c r="CI127" i="5" s="1"/>
  <c r="CJ127" i="5" s="1"/>
  <c r="CK127" i="5" s="1"/>
  <c r="CL127" i="5" s="1"/>
  <c r="CM127" i="5" s="1"/>
  <c r="CN127" i="5" s="1"/>
  <c r="CO127" i="5" s="1"/>
  <c r="CP127" i="5" s="1"/>
  <c r="BP40" i="5"/>
  <c r="Z27" i="5"/>
  <c r="Z44" i="5" s="1"/>
  <c r="J25" i="5"/>
  <c r="J27" i="5" s="1"/>
  <c r="CN38" i="5"/>
  <c r="H27" i="5"/>
  <c r="BN44" i="5"/>
  <c r="AR40" i="5"/>
  <c r="AF21" i="5"/>
  <c r="AB25" i="5"/>
  <c r="AB21" i="5"/>
  <c r="AB27" i="5" s="1"/>
  <c r="AB44" i="5" s="1"/>
  <c r="BH25" i="5"/>
  <c r="CO40" i="5"/>
  <c r="Y40" i="5"/>
  <c r="BD27" i="5"/>
  <c r="BD44" i="5" s="1"/>
  <c r="BA40" i="5"/>
  <c r="D27" i="5"/>
  <c r="D44" i="5" s="1"/>
  <c r="BP27" i="5"/>
  <c r="BP44" i="5" s="1"/>
  <c r="BB38" i="5"/>
  <c r="P25" i="5"/>
  <c r="P27" i="5" s="1"/>
  <c r="CB25" i="5"/>
  <c r="CB27" i="5" s="1"/>
  <c r="AV25" i="5"/>
  <c r="AT25" i="5"/>
  <c r="BH27" i="5"/>
  <c r="AO25" i="5"/>
  <c r="AO27" i="5" s="1"/>
  <c r="AF34" i="5"/>
  <c r="AF40" i="5" s="1"/>
  <c r="AV21" i="5"/>
  <c r="AV27" i="5" s="1"/>
  <c r="CF27" i="5"/>
  <c r="BZ27" i="5"/>
  <c r="BE40" i="5"/>
  <c r="BL25" i="5"/>
  <c r="BB21" i="5"/>
  <c r="BB27" i="5" s="1"/>
  <c r="BU21" i="5"/>
  <c r="BU27" i="5" s="1"/>
  <c r="AO40" i="5"/>
  <c r="CH21" i="5"/>
  <c r="CH27" i="5" s="1"/>
  <c r="N25" i="5"/>
  <c r="N27" i="5" s="1"/>
  <c r="BU34" i="5"/>
  <c r="BU40" i="5" s="1"/>
  <c r="AF25" i="5"/>
  <c r="BL21" i="5"/>
  <c r="BX25" i="5"/>
  <c r="BX27" i="5" s="1"/>
  <c r="CN21" i="5"/>
  <c r="CN27" i="5" s="1"/>
  <c r="L21" i="5"/>
  <c r="L27" i="5" s="1"/>
  <c r="AZ27" i="5"/>
  <c r="AZ44" i="5" s="1"/>
  <c r="AJ40" i="5"/>
  <c r="T27" i="5"/>
  <c r="AT27" i="5"/>
  <c r="AH40" i="5"/>
  <c r="BH40" i="5"/>
  <c r="BL34" i="5"/>
  <c r="BL40" i="5" s="1"/>
  <c r="AR27" i="5"/>
  <c r="AR44" i="5" s="1"/>
  <c r="BX40" i="5"/>
  <c r="CN40" i="5"/>
  <c r="CF40" i="5"/>
  <c r="CF44" i="5" s="1"/>
  <c r="BE27" i="5"/>
  <c r="CB40" i="5"/>
  <c r="L40" i="5"/>
  <c r="AM21" i="5"/>
  <c r="BF38" i="5"/>
  <c r="CD38" i="5"/>
  <c r="U34" i="5"/>
  <c r="AW34" i="5"/>
  <c r="BY34" i="5"/>
  <c r="AC34" i="5"/>
  <c r="CL34" i="5"/>
  <c r="CM25" i="5"/>
  <c r="CL21" i="5"/>
  <c r="K21" i="5"/>
  <c r="K34" i="5"/>
  <c r="AA21" i="5"/>
  <c r="E34" i="5"/>
  <c r="V38" i="5"/>
  <c r="AX38" i="5"/>
  <c r="BV38" i="5"/>
  <c r="AD38" i="5"/>
  <c r="AA34" i="5"/>
  <c r="AQ21" i="5"/>
  <c r="AQ34" i="5"/>
  <c r="BG21" i="5"/>
  <c r="BW21" i="5"/>
  <c r="G21" i="5"/>
  <c r="BS21" i="5"/>
  <c r="BS38" i="5"/>
  <c r="AN40" i="5"/>
  <c r="AN44" i="5" s="1"/>
  <c r="C91" i="5"/>
  <c r="S21" i="5"/>
  <c r="CL38" i="5"/>
  <c r="Q21" i="5"/>
  <c r="AS21" i="5"/>
  <c r="BQ21" i="5"/>
  <c r="CK21" i="5"/>
  <c r="CK25" i="5"/>
  <c r="M21" i="5"/>
  <c r="AD21" i="5"/>
  <c r="AG21" i="5"/>
  <c r="BI21" i="5"/>
  <c r="CC21" i="5"/>
  <c r="I21" i="5"/>
  <c r="AK21" i="5"/>
  <c r="BM21" i="5"/>
  <c r="CG21" i="5"/>
  <c r="CG25" i="5"/>
  <c r="S38" i="5"/>
  <c r="AY21" i="5"/>
  <c r="AY38" i="5"/>
  <c r="CE21" i="5"/>
  <c r="CE38" i="5"/>
  <c r="W21" i="5"/>
  <c r="CI38" i="5"/>
  <c r="BF21" i="5"/>
  <c r="CD21" i="5"/>
  <c r="U25" i="5"/>
  <c r="U38" i="5"/>
  <c r="AW25" i="5"/>
  <c r="AW38" i="5"/>
  <c r="BY25" i="5"/>
  <c r="BY38" i="5"/>
  <c r="AC25" i="5"/>
  <c r="AC38" i="5"/>
  <c r="AC40" i="5" s="1"/>
  <c r="F25" i="5"/>
  <c r="AL25" i="5"/>
  <c r="CM21" i="5"/>
  <c r="CM27" i="5" s="1"/>
  <c r="G38" i="5"/>
  <c r="W34" i="5"/>
  <c r="CI21" i="5"/>
  <c r="R25" i="5"/>
  <c r="AP25" i="5"/>
  <c r="BR25" i="5"/>
  <c r="CP34" i="5"/>
  <c r="O25" i="5"/>
  <c r="AE25" i="5"/>
  <c r="AU25" i="5"/>
  <c r="AU34" i="5"/>
  <c r="BK25" i="5"/>
  <c r="BK34" i="5"/>
  <c r="CA25" i="5"/>
  <c r="CA34" i="5"/>
  <c r="AI21" i="5"/>
  <c r="AI38" i="5"/>
  <c r="BO21" i="5"/>
  <c r="BO38" i="5"/>
  <c r="BC21" i="5"/>
  <c r="BC38" i="5"/>
  <c r="E25" i="5"/>
  <c r="E38" i="5"/>
  <c r="V21" i="5"/>
  <c r="AX21" i="5"/>
  <c r="BV21" i="5"/>
  <c r="W38" i="5"/>
  <c r="CL25" i="5"/>
  <c r="K38" i="5"/>
  <c r="AA38" i="5"/>
  <c r="AQ38" i="5"/>
  <c r="R21" i="5"/>
  <c r="AP21" i="5"/>
  <c r="AP34" i="5"/>
  <c r="BR21" i="5"/>
  <c r="CP21" i="5"/>
  <c r="O21" i="5"/>
  <c r="O38" i="5"/>
  <c r="AE21" i="5"/>
  <c r="AE38" i="5"/>
  <c r="AU21" i="5"/>
  <c r="AU27" i="5" s="1"/>
  <c r="BK21" i="5"/>
  <c r="CA21" i="5"/>
  <c r="AI25" i="5"/>
  <c r="BO25" i="5"/>
  <c r="BO34" i="5"/>
  <c r="BC25" i="5"/>
  <c r="BC34" i="5"/>
  <c r="N40" i="5"/>
  <c r="E21" i="5"/>
  <c r="V25" i="5"/>
  <c r="AX25" i="5"/>
  <c r="BV25" i="5"/>
  <c r="AM25" i="5"/>
  <c r="BA44" i="5"/>
  <c r="U21" i="5"/>
  <c r="AW21" i="5"/>
  <c r="BY21" i="5"/>
  <c r="AC21" i="5"/>
  <c r="F21" i="5"/>
  <c r="F34" i="5"/>
  <c r="AL21" i="5"/>
  <c r="BJ21" i="5"/>
  <c r="BG38" i="5"/>
  <c r="BW38" i="5"/>
  <c r="CM38" i="5"/>
  <c r="G34" i="5"/>
  <c r="AT40" i="5"/>
  <c r="BZ40" i="5"/>
  <c r="T40" i="5"/>
  <c r="T44" i="5" s="1"/>
  <c r="J40" i="5"/>
  <c r="H40" i="5"/>
  <c r="BI34" i="5"/>
  <c r="BR34" i="5"/>
  <c r="BB40" i="5"/>
  <c r="CJ27" i="5"/>
  <c r="CJ44" i="5" s="1"/>
  <c r="I34" i="5"/>
  <c r="AK34" i="5"/>
  <c r="BM34" i="5"/>
  <c r="CG34" i="5"/>
  <c r="S34" i="5"/>
  <c r="CI25" i="5"/>
  <c r="Q34" i="5"/>
  <c r="AS34" i="5"/>
  <c r="BQ34" i="5"/>
  <c r="CK34" i="5"/>
  <c r="M34" i="5"/>
  <c r="BF34" i="5"/>
  <c r="CD34" i="5"/>
  <c r="AM34" i="5"/>
  <c r="Y44" i="5"/>
  <c r="AL34" i="5"/>
  <c r="BJ25" i="5"/>
  <c r="BJ34" i="5"/>
  <c r="CO27" i="5"/>
  <c r="AG34" i="5"/>
  <c r="CC34" i="5"/>
  <c r="R34" i="5"/>
  <c r="AG25" i="5"/>
  <c r="AG38" i="5"/>
  <c r="BI25" i="5"/>
  <c r="BI38" i="5"/>
  <c r="CC25" i="5"/>
  <c r="CC38" i="5"/>
  <c r="R38" i="5"/>
  <c r="AP38" i="5"/>
  <c r="BR38" i="5"/>
  <c r="CP25" i="5"/>
  <c r="CP38" i="5"/>
  <c r="O34" i="5"/>
  <c r="AE34" i="5"/>
  <c r="AU38" i="5"/>
  <c r="BK38" i="5"/>
  <c r="CA38" i="5"/>
  <c r="AI34" i="5"/>
  <c r="CH40" i="5"/>
  <c r="CH44" i="5" s="1"/>
  <c r="I25" i="5"/>
  <c r="I27" i="5" s="1"/>
  <c r="I38" i="5"/>
  <c r="AK25" i="5"/>
  <c r="AK38" i="5"/>
  <c r="BM25" i="5"/>
  <c r="BM38" i="5"/>
  <c r="CG38" i="5"/>
  <c r="V34" i="5"/>
  <c r="V40" i="5" s="1"/>
  <c r="AX34" i="5"/>
  <c r="BV34" i="5"/>
  <c r="BV40" i="5" s="1"/>
  <c r="S25" i="5"/>
  <c r="AY25" i="5"/>
  <c r="AY34" i="5"/>
  <c r="CE25" i="5"/>
  <c r="CE27" i="5" s="1"/>
  <c r="CE34" i="5"/>
  <c r="W25" i="5"/>
  <c r="CI34" i="5"/>
  <c r="Q25" i="5"/>
  <c r="Q27" i="5" s="1"/>
  <c r="Q38" i="5"/>
  <c r="AS25" i="5"/>
  <c r="AS38" i="5"/>
  <c r="BQ25" i="5"/>
  <c r="BQ27" i="5" s="1"/>
  <c r="BQ38" i="5"/>
  <c r="CK38" i="5"/>
  <c r="M25" i="5"/>
  <c r="M38" i="5"/>
  <c r="AD25" i="5"/>
  <c r="AD34" i="5"/>
  <c r="BF25" i="5"/>
  <c r="CD25" i="5"/>
  <c r="AM38" i="5"/>
  <c r="F38" i="5"/>
  <c r="AL38" i="5"/>
  <c r="BJ38" i="5"/>
  <c r="K25" i="5"/>
  <c r="AA25" i="5"/>
  <c r="AQ25" i="5"/>
  <c r="BG25" i="5"/>
  <c r="BG34" i="5"/>
  <c r="BG40" i="5" s="1"/>
  <c r="BW25" i="5"/>
  <c r="BW34" i="5"/>
  <c r="BW40" i="5" s="1"/>
  <c r="CM34" i="5"/>
  <c r="G25" i="5"/>
  <c r="BS25" i="5"/>
  <c r="BS34" i="5"/>
  <c r="C124" i="3"/>
  <c r="C123" i="3"/>
  <c r="C122" i="3"/>
  <c r="C113" i="3"/>
  <c r="C112" i="3"/>
  <c r="C111" i="3"/>
  <c r="C110" i="3"/>
  <c r="E6" i="1" s="1"/>
  <c r="C109" i="3"/>
  <c r="E8" i="1" s="1"/>
  <c r="BZ44" i="5" l="1"/>
  <c r="BL27" i="5"/>
  <c r="AJ44" i="5"/>
  <c r="CO44" i="5"/>
  <c r="BE44" i="5"/>
  <c r="BS27" i="5"/>
  <c r="AA27" i="5"/>
  <c r="BF27" i="5"/>
  <c r="BF44" i="5" s="1"/>
  <c r="AM27" i="5"/>
  <c r="AS27" i="5"/>
  <c r="AD27" i="5"/>
  <c r="AD44" i="5" s="1"/>
  <c r="S27" i="5"/>
  <c r="AD40" i="5"/>
  <c r="BK40" i="5"/>
  <c r="AO44" i="5"/>
  <c r="BM27" i="5"/>
  <c r="BW27" i="5"/>
  <c r="BW44" i="5" s="1"/>
  <c r="AF27" i="5"/>
  <c r="AF44" i="5" s="1"/>
  <c r="AY27" i="5"/>
  <c r="BI27" i="5"/>
  <c r="AH44" i="5"/>
  <c r="U27" i="5"/>
  <c r="H44" i="5"/>
  <c r="N44" i="5"/>
  <c r="BX44" i="5"/>
  <c r="BL44" i="5"/>
  <c r="AV44" i="5"/>
  <c r="BU44" i="5"/>
  <c r="AX40" i="5"/>
  <c r="P44" i="5"/>
  <c r="CB44" i="5"/>
  <c r="L44" i="5"/>
  <c r="AU40" i="5"/>
  <c r="AU44" i="5" s="1"/>
  <c r="AE40" i="5"/>
  <c r="CD40" i="5"/>
  <c r="BV27" i="5"/>
  <c r="BV44" i="5" s="1"/>
  <c r="BO27" i="5"/>
  <c r="U40" i="5"/>
  <c r="K27" i="5"/>
  <c r="W27" i="5"/>
  <c r="BY27" i="5"/>
  <c r="AX27" i="5"/>
  <c r="AX44" i="5" s="1"/>
  <c r="AA40" i="5"/>
  <c r="BH44" i="5"/>
  <c r="CN44" i="5"/>
  <c r="AL27" i="5"/>
  <c r="CP40" i="5"/>
  <c r="BB44" i="5"/>
  <c r="CM40" i="5"/>
  <c r="AT44" i="5"/>
  <c r="F27" i="5"/>
  <c r="AC27" i="5"/>
  <c r="AC44" i="5" s="1"/>
  <c r="BF40" i="5"/>
  <c r="BG27" i="5"/>
  <c r="BG44" i="5" s="1"/>
  <c r="CE40" i="5"/>
  <c r="CL27" i="5"/>
  <c r="V27" i="5"/>
  <c r="V44" i="5" s="1"/>
  <c r="BC27" i="5"/>
  <c r="AI27" i="5"/>
  <c r="BS40" i="5"/>
  <c r="CD27" i="5"/>
  <c r="AK27" i="5"/>
  <c r="AI40" i="5"/>
  <c r="AG27" i="5"/>
  <c r="S40" i="5"/>
  <c r="E40" i="5"/>
  <c r="BY40" i="5"/>
  <c r="AW40" i="5"/>
  <c r="O40" i="5"/>
  <c r="O27" i="5"/>
  <c r="AQ40" i="5"/>
  <c r="E95" i="5"/>
  <c r="E101" i="5" s="1"/>
  <c r="E131" i="5" s="1"/>
  <c r="I95" i="5"/>
  <c r="M95" i="5"/>
  <c r="Q95" i="5"/>
  <c r="U95" i="5"/>
  <c r="U101" i="5" s="1"/>
  <c r="U131" i="5" s="1"/>
  <c r="Y95" i="5"/>
  <c r="Y101" i="5" s="1"/>
  <c r="Y131" i="5" s="1"/>
  <c r="AC95" i="5"/>
  <c r="AC101" i="5" s="1"/>
  <c r="AC131" i="5" s="1"/>
  <c r="AG95" i="5"/>
  <c r="AK95" i="5"/>
  <c r="AO95" i="5"/>
  <c r="AO101" i="5" s="1"/>
  <c r="AO131" i="5" s="1"/>
  <c r="AS95" i="5"/>
  <c r="AW95" i="5"/>
  <c r="BA95" i="5"/>
  <c r="BA101" i="5" s="1"/>
  <c r="BA131" i="5" s="1"/>
  <c r="BE95" i="5"/>
  <c r="BE101" i="5" s="1"/>
  <c r="BE131" i="5" s="1"/>
  <c r="BI95" i="5"/>
  <c r="BM95" i="5"/>
  <c r="BQ95" i="5"/>
  <c r="BU95" i="5"/>
  <c r="BU101" i="5" s="1"/>
  <c r="BU131" i="5" s="1"/>
  <c r="BY95" i="5"/>
  <c r="CC95" i="5"/>
  <c r="CG95" i="5"/>
  <c r="CK95" i="5"/>
  <c r="CO95" i="5"/>
  <c r="CO101" i="5" s="1"/>
  <c r="CO131" i="5" s="1"/>
  <c r="G96" i="5"/>
  <c r="K96" i="5"/>
  <c r="O96" i="5"/>
  <c r="O102" i="5" s="1"/>
  <c r="O132" i="5" s="1"/>
  <c r="S96" i="5"/>
  <c r="W96" i="5"/>
  <c r="AA96" i="5"/>
  <c r="AA102" i="5" s="1"/>
  <c r="AA132" i="5" s="1"/>
  <c r="AE96" i="5"/>
  <c r="AE102" i="5" s="1"/>
  <c r="AE132" i="5" s="1"/>
  <c r="AI96" i="5"/>
  <c r="AM96" i="5"/>
  <c r="AQ96" i="5"/>
  <c r="AQ102" i="5" s="1"/>
  <c r="AQ132" i="5" s="1"/>
  <c r="AU96" i="5"/>
  <c r="AU102" i="5" s="1"/>
  <c r="AU132" i="5" s="1"/>
  <c r="AY96" i="5"/>
  <c r="BC96" i="5"/>
  <c r="BG96" i="5"/>
  <c r="BG102" i="5" s="1"/>
  <c r="BG132" i="5" s="1"/>
  <c r="BK96" i="5"/>
  <c r="BK102" i="5" s="1"/>
  <c r="BK132" i="5" s="1"/>
  <c r="BO96" i="5"/>
  <c r="BS96" i="5"/>
  <c r="BW96" i="5"/>
  <c r="BW102" i="5" s="1"/>
  <c r="BW132" i="5" s="1"/>
  <c r="CA96" i="5"/>
  <c r="CE96" i="5"/>
  <c r="CI96" i="5"/>
  <c r="CM96" i="5"/>
  <c r="E97" i="5"/>
  <c r="I97" i="5"/>
  <c r="M97" i="5"/>
  <c r="Q97" i="5"/>
  <c r="U97" i="5"/>
  <c r="U103" i="5" s="1"/>
  <c r="U133" i="5" s="1"/>
  <c r="Y97" i="5"/>
  <c r="Y103" i="5" s="1"/>
  <c r="Y133" i="5" s="1"/>
  <c r="AC97" i="5"/>
  <c r="AC103" i="5" s="1"/>
  <c r="AC133" i="5" s="1"/>
  <c r="AG97" i="5"/>
  <c r="AK97" i="5"/>
  <c r="AO97" i="5"/>
  <c r="AO103" i="5" s="1"/>
  <c r="AO133" i="5" s="1"/>
  <c r="AS97" i="5"/>
  <c r="AW97" i="5"/>
  <c r="BA97" i="5"/>
  <c r="BA103" i="5" s="1"/>
  <c r="BA133" i="5" s="1"/>
  <c r="BE97" i="5"/>
  <c r="BE103" i="5" s="1"/>
  <c r="BE133" i="5" s="1"/>
  <c r="BI97" i="5"/>
  <c r="BM97" i="5"/>
  <c r="BQ97" i="5"/>
  <c r="BU97" i="5"/>
  <c r="BU103" i="5" s="1"/>
  <c r="BU133" i="5" s="1"/>
  <c r="BY97" i="5"/>
  <c r="BY103" i="5" s="1"/>
  <c r="BY133" i="5" s="1"/>
  <c r="CC97" i="5"/>
  <c r="CG97" i="5"/>
  <c r="CK97" i="5"/>
  <c r="CO97" i="5"/>
  <c r="CO103" i="5" s="1"/>
  <c r="CO133" i="5" s="1"/>
  <c r="D95" i="5"/>
  <c r="D101" i="5" s="1"/>
  <c r="D131" i="5" s="1"/>
  <c r="F95" i="5"/>
  <c r="J95" i="5"/>
  <c r="J101" i="5" s="1"/>
  <c r="J131" i="5" s="1"/>
  <c r="N95" i="5"/>
  <c r="N101" i="5" s="1"/>
  <c r="N131" i="5" s="1"/>
  <c r="R95" i="5"/>
  <c r="V95" i="5"/>
  <c r="V101" i="5" s="1"/>
  <c r="V131" i="5" s="1"/>
  <c r="Z95" i="5"/>
  <c r="Z101" i="5" s="1"/>
  <c r="AD95" i="5"/>
  <c r="AD101" i="5" s="1"/>
  <c r="AD131" i="5" s="1"/>
  <c r="AH95" i="5"/>
  <c r="AH101" i="5" s="1"/>
  <c r="AH131" i="5" s="1"/>
  <c r="AL95" i="5"/>
  <c r="AP95" i="5"/>
  <c r="AT95" i="5"/>
  <c r="AT101" i="5" s="1"/>
  <c r="AT131" i="5" s="1"/>
  <c r="AX95" i="5"/>
  <c r="AX101" i="5" s="1"/>
  <c r="AX131" i="5" s="1"/>
  <c r="BB95" i="5"/>
  <c r="BB101" i="5" s="1"/>
  <c r="BB131" i="5" s="1"/>
  <c r="BF95" i="5"/>
  <c r="BJ95" i="5"/>
  <c r="BN95" i="5"/>
  <c r="BN101" i="5" s="1"/>
  <c r="BN131" i="5" s="1"/>
  <c r="BR95" i="5"/>
  <c r="BV95" i="5"/>
  <c r="BV101" i="5" s="1"/>
  <c r="BV131" i="5" s="1"/>
  <c r="BZ95" i="5"/>
  <c r="BZ101" i="5" s="1"/>
  <c r="BZ131" i="5" s="1"/>
  <c r="CD95" i="5"/>
  <c r="CD101" i="5" s="1"/>
  <c r="CD131" i="5" s="1"/>
  <c r="CH95" i="5"/>
  <c r="CH101" i="5" s="1"/>
  <c r="CH131" i="5" s="1"/>
  <c r="CL95" i="5"/>
  <c r="CP95" i="5"/>
  <c r="H96" i="5"/>
  <c r="H102" i="5" s="1"/>
  <c r="H132" i="5" s="1"/>
  <c r="L96" i="5"/>
  <c r="L102" i="5" s="1"/>
  <c r="L132" i="5" s="1"/>
  <c r="P96" i="5"/>
  <c r="P102" i="5" s="1"/>
  <c r="P132" i="5" s="1"/>
  <c r="T96" i="5"/>
  <c r="T102" i="5" s="1"/>
  <c r="T132" i="5" s="1"/>
  <c r="X96" i="5"/>
  <c r="X102" i="5" s="1"/>
  <c r="X132" i="5" s="1"/>
  <c r="AB96" i="5"/>
  <c r="AB102" i="5" s="1"/>
  <c r="AB132" i="5" s="1"/>
  <c r="AF96" i="5"/>
  <c r="AF102" i="5" s="1"/>
  <c r="AJ96" i="5"/>
  <c r="AJ102" i="5" s="1"/>
  <c r="AJ132" i="5" s="1"/>
  <c r="AN96" i="5"/>
  <c r="AN102" i="5" s="1"/>
  <c r="AN132" i="5" s="1"/>
  <c r="AR96" i="5"/>
  <c r="AR102" i="5" s="1"/>
  <c r="AV96" i="5"/>
  <c r="AV102" i="5" s="1"/>
  <c r="AV132" i="5" s="1"/>
  <c r="AZ96" i="5"/>
  <c r="AZ102" i="5" s="1"/>
  <c r="AZ132" i="5" s="1"/>
  <c r="BD96" i="5"/>
  <c r="BD102" i="5" s="1"/>
  <c r="BD132" i="5" s="1"/>
  <c r="BH96" i="5"/>
  <c r="BH102" i="5" s="1"/>
  <c r="BH132" i="5" s="1"/>
  <c r="BL96" i="5"/>
  <c r="BL102" i="5" s="1"/>
  <c r="BL132" i="5" s="1"/>
  <c r="BP96" i="5"/>
  <c r="BP102" i="5" s="1"/>
  <c r="BP132" i="5" s="1"/>
  <c r="BT96" i="5"/>
  <c r="BT102" i="5" s="1"/>
  <c r="BT132" i="5" s="1"/>
  <c r="BX96" i="5"/>
  <c r="BX102" i="5" s="1"/>
  <c r="BX132" i="5" s="1"/>
  <c r="CB96" i="5"/>
  <c r="CB102" i="5" s="1"/>
  <c r="CB132" i="5" s="1"/>
  <c r="CF96" i="5"/>
  <c r="CF102" i="5" s="1"/>
  <c r="CF132" i="5" s="1"/>
  <c r="CJ96" i="5"/>
  <c r="CJ102" i="5" s="1"/>
  <c r="CJ132" i="5" s="1"/>
  <c r="CN96" i="5"/>
  <c r="CN102" i="5" s="1"/>
  <c r="CN132" i="5" s="1"/>
  <c r="F97" i="5"/>
  <c r="J97" i="5"/>
  <c r="J103" i="5" s="1"/>
  <c r="J133" i="5" s="1"/>
  <c r="N97" i="5"/>
  <c r="N103" i="5" s="1"/>
  <c r="N133" i="5" s="1"/>
  <c r="R97" i="5"/>
  <c r="V97" i="5"/>
  <c r="V103" i="5" s="1"/>
  <c r="V133" i="5" s="1"/>
  <c r="Z97" i="5"/>
  <c r="Z103" i="5" s="1"/>
  <c r="Z133" i="5" s="1"/>
  <c r="AD97" i="5"/>
  <c r="AD103" i="5" s="1"/>
  <c r="AD133" i="5" s="1"/>
  <c r="AH97" i="5"/>
  <c r="AH103" i="5" s="1"/>
  <c r="AH133" i="5" s="1"/>
  <c r="AL97" i="5"/>
  <c r="AP97" i="5"/>
  <c r="AT97" i="5"/>
  <c r="AT103" i="5" s="1"/>
  <c r="AT133" i="5" s="1"/>
  <c r="AX97" i="5"/>
  <c r="AX103" i="5" s="1"/>
  <c r="AX133" i="5" s="1"/>
  <c r="BB97" i="5"/>
  <c r="BB103" i="5" s="1"/>
  <c r="BB133" i="5" s="1"/>
  <c r="BF97" i="5"/>
  <c r="BF103" i="5" s="1"/>
  <c r="BF133" i="5" s="1"/>
  <c r="BJ97" i="5"/>
  <c r="BN97" i="5"/>
  <c r="BN103" i="5" s="1"/>
  <c r="BN133" i="5" s="1"/>
  <c r="BR97" i="5"/>
  <c r="BV97" i="5"/>
  <c r="BV103" i="5" s="1"/>
  <c r="BV133" i="5" s="1"/>
  <c r="BZ97" i="5"/>
  <c r="BZ103" i="5" s="1"/>
  <c r="BZ133" i="5" s="1"/>
  <c r="CD97" i="5"/>
  <c r="CD103" i="5" s="1"/>
  <c r="CD133" i="5" s="1"/>
  <c r="CH97" i="5"/>
  <c r="CH103" i="5" s="1"/>
  <c r="CH133" i="5" s="1"/>
  <c r="CL97" i="5"/>
  <c r="CP97" i="5"/>
  <c r="CP103" i="5" s="1"/>
  <c r="CP133" i="5" s="1"/>
  <c r="G95" i="5"/>
  <c r="K95" i="5"/>
  <c r="O95" i="5"/>
  <c r="O101" i="5" s="1"/>
  <c r="O131" i="5" s="1"/>
  <c r="S95" i="5"/>
  <c r="W95" i="5"/>
  <c r="AA95" i="5"/>
  <c r="AE95" i="5"/>
  <c r="AE101" i="5" s="1"/>
  <c r="AE131" i="5" s="1"/>
  <c r="AI95" i="5"/>
  <c r="AI101" i="5" s="1"/>
  <c r="AI131" i="5" s="1"/>
  <c r="AM95" i="5"/>
  <c r="AQ95" i="5"/>
  <c r="AU95" i="5"/>
  <c r="AY95" i="5"/>
  <c r="BC95" i="5"/>
  <c r="BG95" i="5"/>
  <c r="BG101" i="5" s="1"/>
  <c r="BG131" i="5" s="1"/>
  <c r="BK95" i="5"/>
  <c r="BK101" i="5" s="1"/>
  <c r="BK131" i="5" s="1"/>
  <c r="BO95" i="5"/>
  <c r="BS95" i="5"/>
  <c r="BW95" i="5"/>
  <c r="BW101" i="5" s="1"/>
  <c r="BW131" i="5" s="1"/>
  <c r="CA95" i="5"/>
  <c r="CE95" i="5"/>
  <c r="CI95" i="5"/>
  <c r="CM95" i="5"/>
  <c r="E96" i="5"/>
  <c r="E102" i="5" s="1"/>
  <c r="E132" i="5" s="1"/>
  <c r="I96" i="5"/>
  <c r="M96" i="5"/>
  <c r="Q96" i="5"/>
  <c r="U96" i="5"/>
  <c r="U102" i="5" s="1"/>
  <c r="U132" i="5" s="1"/>
  <c r="Y96" i="5"/>
  <c r="Y102" i="5" s="1"/>
  <c r="Y132" i="5" s="1"/>
  <c r="AC96" i="5"/>
  <c r="AC102" i="5" s="1"/>
  <c r="AC132" i="5" s="1"/>
  <c r="AG96" i="5"/>
  <c r="AK96" i="5"/>
  <c r="AO96" i="5"/>
  <c r="AO102" i="5" s="1"/>
  <c r="AO132" i="5" s="1"/>
  <c r="AS96" i="5"/>
  <c r="AW96" i="5"/>
  <c r="BA96" i="5"/>
  <c r="BA102" i="5" s="1"/>
  <c r="BA132" i="5" s="1"/>
  <c r="BE96" i="5"/>
  <c r="BE102" i="5" s="1"/>
  <c r="BE132" i="5" s="1"/>
  <c r="BI96" i="5"/>
  <c r="BM96" i="5"/>
  <c r="BQ96" i="5"/>
  <c r="BU96" i="5"/>
  <c r="BU102" i="5" s="1"/>
  <c r="BU132" i="5" s="1"/>
  <c r="BY96" i="5"/>
  <c r="CC96" i="5"/>
  <c r="CG96" i="5"/>
  <c r="CK96" i="5"/>
  <c r="CO96" i="5"/>
  <c r="CO102" i="5" s="1"/>
  <c r="CO132" i="5" s="1"/>
  <c r="G97" i="5"/>
  <c r="K97" i="5"/>
  <c r="O97" i="5"/>
  <c r="O103" i="5" s="1"/>
  <c r="O133" i="5" s="1"/>
  <c r="S97" i="5"/>
  <c r="S103" i="5" s="1"/>
  <c r="S133" i="5" s="1"/>
  <c r="W97" i="5"/>
  <c r="AA97" i="5"/>
  <c r="AA103" i="5" s="1"/>
  <c r="AA133" i="5" s="1"/>
  <c r="AE97" i="5"/>
  <c r="AE103" i="5" s="1"/>
  <c r="AE133" i="5" s="1"/>
  <c r="AI97" i="5"/>
  <c r="AM97" i="5"/>
  <c r="AQ97" i="5"/>
  <c r="AQ103" i="5" s="1"/>
  <c r="AQ133" i="5" s="1"/>
  <c r="AU97" i="5"/>
  <c r="AY97" i="5"/>
  <c r="BC97" i="5"/>
  <c r="BG97" i="5"/>
  <c r="BG103" i="5" s="1"/>
  <c r="BG133" i="5" s="1"/>
  <c r="BK97" i="5"/>
  <c r="BK103" i="5" s="1"/>
  <c r="BK133" i="5" s="1"/>
  <c r="BO97" i="5"/>
  <c r="BS97" i="5"/>
  <c r="BW97" i="5"/>
  <c r="BW103" i="5" s="1"/>
  <c r="BW133" i="5" s="1"/>
  <c r="CA97" i="5"/>
  <c r="CE97" i="5"/>
  <c r="CI97" i="5"/>
  <c r="CM97" i="5"/>
  <c r="D97" i="5"/>
  <c r="D103" i="5" s="1"/>
  <c r="D133" i="5" s="1"/>
  <c r="H95" i="5"/>
  <c r="H101" i="5" s="1"/>
  <c r="H131" i="5" s="1"/>
  <c r="L95" i="5"/>
  <c r="L101" i="5" s="1"/>
  <c r="L131" i="5" s="1"/>
  <c r="P95" i="5"/>
  <c r="P101" i="5" s="1"/>
  <c r="P131" i="5" s="1"/>
  <c r="T95" i="5"/>
  <c r="T101" i="5" s="1"/>
  <c r="T131" i="5" s="1"/>
  <c r="X95" i="5"/>
  <c r="X101" i="5" s="1"/>
  <c r="X131" i="5" s="1"/>
  <c r="AB95" i="5"/>
  <c r="AB101" i="5" s="1"/>
  <c r="AB131" i="5" s="1"/>
  <c r="AF95" i="5"/>
  <c r="AF101" i="5" s="1"/>
  <c r="AF131" i="5" s="1"/>
  <c r="AJ95" i="5"/>
  <c r="AJ101" i="5" s="1"/>
  <c r="AJ131" i="5" s="1"/>
  <c r="AN95" i="5"/>
  <c r="AN101" i="5" s="1"/>
  <c r="AR95" i="5"/>
  <c r="AR101" i="5" s="1"/>
  <c r="AR131" i="5" s="1"/>
  <c r="AV95" i="5"/>
  <c r="AV101" i="5" s="1"/>
  <c r="AV131" i="5" s="1"/>
  <c r="AZ95" i="5"/>
  <c r="AZ101" i="5" s="1"/>
  <c r="AZ131" i="5" s="1"/>
  <c r="BD95" i="5"/>
  <c r="BD101" i="5" s="1"/>
  <c r="BD131" i="5" s="1"/>
  <c r="BH95" i="5"/>
  <c r="BH101" i="5" s="1"/>
  <c r="BH131" i="5" s="1"/>
  <c r="BL95" i="5"/>
  <c r="BL101" i="5" s="1"/>
  <c r="BL131" i="5" s="1"/>
  <c r="BP95" i="5"/>
  <c r="BP101" i="5" s="1"/>
  <c r="BP131" i="5" s="1"/>
  <c r="BT95" i="5"/>
  <c r="BT101" i="5" s="1"/>
  <c r="BT131" i="5" s="1"/>
  <c r="BX95" i="5"/>
  <c r="BX101" i="5" s="1"/>
  <c r="BX131" i="5" s="1"/>
  <c r="CB95" i="5"/>
  <c r="CB101" i="5" s="1"/>
  <c r="CB131" i="5" s="1"/>
  <c r="CF95" i="5"/>
  <c r="CF101" i="5" s="1"/>
  <c r="CF131" i="5" s="1"/>
  <c r="CJ95" i="5"/>
  <c r="CJ101" i="5" s="1"/>
  <c r="CJ131" i="5" s="1"/>
  <c r="CN95" i="5"/>
  <c r="CN101" i="5" s="1"/>
  <c r="CN131" i="5" s="1"/>
  <c r="F96" i="5"/>
  <c r="J96" i="5"/>
  <c r="J102" i="5" s="1"/>
  <c r="J132" i="5" s="1"/>
  <c r="N96" i="5"/>
  <c r="N102" i="5" s="1"/>
  <c r="N132" i="5" s="1"/>
  <c r="R96" i="5"/>
  <c r="V96" i="5"/>
  <c r="V102" i="5" s="1"/>
  <c r="V132" i="5" s="1"/>
  <c r="Z96" i="5"/>
  <c r="Z102" i="5" s="1"/>
  <c r="Z132" i="5" s="1"/>
  <c r="AD96" i="5"/>
  <c r="AD102" i="5" s="1"/>
  <c r="AD132" i="5" s="1"/>
  <c r="AH96" i="5"/>
  <c r="AH102" i="5" s="1"/>
  <c r="AH132" i="5" s="1"/>
  <c r="AL96" i="5"/>
  <c r="AP96" i="5"/>
  <c r="AT96" i="5"/>
  <c r="AT102" i="5" s="1"/>
  <c r="AT132" i="5" s="1"/>
  <c r="AX96" i="5"/>
  <c r="AX102" i="5" s="1"/>
  <c r="AX132" i="5" s="1"/>
  <c r="BB96" i="5"/>
  <c r="BB102" i="5" s="1"/>
  <c r="BB132" i="5" s="1"/>
  <c r="BF96" i="5"/>
  <c r="BF102" i="5" s="1"/>
  <c r="BF132" i="5" s="1"/>
  <c r="BJ96" i="5"/>
  <c r="BN96" i="5"/>
  <c r="BN102" i="5" s="1"/>
  <c r="BR96" i="5"/>
  <c r="BV96" i="5"/>
  <c r="BV102" i="5" s="1"/>
  <c r="BV132" i="5" s="1"/>
  <c r="BZ96" i="5"/>
  <c r="BZ102" i="5" s="1"/>
  <c r="BZ132" i="5" s="1"/>
  <c r="CD96" i="5"/>
  <c r="CD102" i="5" s="1"/>
  <c r="CD132" i="5" s="1"/>
  <c r="CH96" i="5"/>
  <c r="CH102" i="5" s="1"/>
  <c r="CH132" i="5" s="1"/>
  <c r="CL96" i="5"/>
  <c r="CP96" i="5"/>
  <c r="H97" i="5"/>
  <c r="H103" i="5" s="1"/>
  <c r="H133" i="5" s="1"/>
  <c r="L97" i="5"/>
  <c r="L103" i="5" s="1"/>
  <c r="L133" i="5" s="1"/>
  <c r="P97" i="5"/>
  <c r="P103" i="5" s="1"/>
  <c r="P133" i="5" s="1"/>
  <c r="T97" i="5"/>
  <c r="T103" i="5" s="1"/>
  <c r="T133" i="5" s="1"/>
  <c r="X97" i="5"/>
  <c r="X103" i="5" s="1"/>
  <c r="X133" i="5" s="1"/>
  <c r="AB97" i="5"/>
  <c r="AB103" i="5" s="1"/>
  <c r="AB133" i="5" s="1"/>
  <c r="AF97" i="5"/>
  <c r="AF103" i="5" s="1"/>
  <c r="AF133" i="5" s="1"/>
  <c r="AJ97" i="5"/>
  <c r="AJ103" i="5" s="1"/>
  <c r="AJ133" i="5" s="1"/>
  <c r="AN97" i="5"/>
  <c r="AN103" i="5" s="1"/>
  <c r="AN133" i="5" s="1"/>
  <c r="AR97" i="5"/>
  <c r="AR103" i="5" s="1"/>
  <c r="AR133" i="5" s="1"/>
  <c r="AV97" i="5"/>
  <c r="AV103" i="5" s="1"/>
  <c r="AV133" i="5" s="1"/>
  <c r="AZ97" i="5"/>
  <c r="AZ103" i="5" s="1"/>
  <c r="AZ133" i="5" s="1"/>
  <c r="BD97" i="5"/>
  <c r="BD103" i="5" s="1"/>
  <c r="BD133" i="5" s="1"/>
  <c r="BH97" i="5"/>
  <c r="BH103" i="5" s="1"/>
  <c r="BH133" i="5" s="1"/>
  <c r="BL97" i="5"/>
  <c r="BL103" i="5" s="1"/>
  <c r="BL133" i="5" s="1"/>
  <c r="BP97" i="5"/>
  <c r="BP103" i="5" s="1"/>
  <c r="BP133" i="5" s="1"/>
  <c r="BT97" i="5"/>
  <c r="BT103" i="5" s="1"/>
  <c r="BT133" i="5" s="1"/>
  <c r="BX97" i="5"/>
  <c r="BX103" i="5" s="1"/>
  <c r="BX133" i="5" s="1"/>
  <c r="CB97" i="5"/>
  <c r="CB103" i="5" s="1"/>
  <c r="CB133" i="5" s="1"/>
  <c r="CF97" i="5"/>
  <c r="CF103" i="5" s="1"/>
  <c r="CF133" i="5" s="1"/>
  <c r="CJ97" i="5"/>
  <c r="CJ103" i="5" s="1"/>
  <c r="CJ133" i="5" s="1"/>
  <c r="CN97" i="5"/>
  <c r="CN103" i="5" s="1"/>
  <c r="CN133" i="5" s="1"/>
  <c r="D96" i="5"/>
  <c r="D102" i="5" s="1"/>
  <c r="D132" i="5" s="1"/>
  <c r="G27" i="5"/>
  <c r="AQ27" i="5"/>
  <c r="CC27" i="5"/>
  <c r="AW27" i="5"/>
  <c r="R27" i="5"/>
  <c r="M27" i="5"/>
  <c r="CI40" i="5"/>
  <c r="AY40" i="5"/>
  <c r="AY102" i="5" s="1"/>
  <c r="AY132" i="5" s="1"/>
  <c r="CA40" i="5"/>
  <c r="O44" i="5"/>
  <c r="CI27" i="5"/>
  <c r="K40" i="5"/>
  <c r="J44" i="5"/>
  <c r="CA27" i="5"/>
  <c r="BR27" i="5"/>
  <c r="CL40" i="5"/>
  <c r="BC40" i="5"/>
  <c r="CK27" i="5"/>
  <c r="G40" i="5"/>
  <c r="E27" i="5"/>
  <c r="E44" i="5" s="1"/>
  <c r="AE27" i="5"/>
  <c r="AE44" i="5" s="1"/>
  <c r="BO40" i="5"/>
  <c r="BK27" i="5"/>
  <c r="BK44" i="5" s="1"/>
  <c r="CG27" i="5"/>
  <c r="BQ40" i="5"/>
  <c r="BF101" i="5"/>
  <c r="BF131" i="5" s="1"/>
  <c r="E103" i="5"/>
  <c r="E133" i="5" s="1"/>
  <c r="I40" i="5"/>
  <c r="I44" i="5" s="1"/>
  <c r="W40" i="5"/>
  <c r="CC40" i="5"/>
  <c r="AP27" i="5"/>
  <c r="CG40" i="5"/>
  <c r="BR40" i="5"/>
  <c r="BN132" i="5"/>
  <c r="CP27" i="5"/>
  <c r="CP44" i="5" s="1"/>
  <c r="CD44" i="5"/>
  <c r="AG40" i="5"/>
  <c r="BJ40" i="5"/>
  <c r="AS40" i="5"/>
  <c r="AS44" i="5" s="1"/>
  <c r="BM40" i="5"/>
  <c r="BI40" i="5"/>
  <c r="BJ27" i="5"/>
  <c r="AM40" i="5"/>
  <c r="AM44" i="5" s="1"/>
  <c r="M40" i="5"/>
  <c r="Q40" i="5"/>
  <c r="Q44" i="5" s="1"/>
  <c r="AK40" i="5"/>
  <c r="AR132" i="5"/>
  <c r="AP40" i="5"/>
  <c r="R40" i="5"/>
  <c r="AL40" i="5"/>
  <c r="CK40" i="5"/>
  <c r="Z131" i="5"/>
  <c r="AF132" i="5"/>
  <c r="AN131" i="5"/>
  <c r="F40" i="5"/>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88" i="3"/>
  <c r="B93" i="3" s="1"/>
  <c r="C85" i="3"/>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CF76" i="2"/>
  <c r="CG76" i="2"/>
  <c r="CH76" i="2"/>
  <c r="CI76" i="2"/>
  <c r="CJ76" i="2"/>
  <c r="CK76" i="2"/>
  <c r="CL76" i="2"/>
  <c r="CM76" i="2"/>
  <c r="CN76" i="2"/>
  <c r="CO76" i="2"/>
  <c r="CP76"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CF34" i="2"/>
  <c r="CG34" i="2"/>
  <c r="CH34" i="2"/>
  <c r="CI34" i="2"/>
  <c r="CJ34" i="2"/>
  <c r="CK34" i="2"/>
  <c r="CL34" i="2"/>
  <c r="CM34" i="2"/>
  <c r="CN34" i="2"/>
  <c r="CO34" i="2"/>
  <c r="CP34" i="2"/>
  <c r="D34" i="2"/>
  <c r="C58" i="3"/>
  <c r="C57" i="3"/>
  <c r="C56" i="3"/>
  <c r="C55" i="3"/>
  <c r="C54" i="3"/>
  <c r="C53" i="3"/>
  <c r="C52" i="3"/>
  <c r="C51" i="3"/>
  <c r="E4" i="3"/>
  <c r="F4" i="3"/>
  <c r="G4" i="3"/>
  <c r="H4" i="3"/>
  <c r="I4" i="3"/>
  <c r="J4" i="3"/>
  <c r="K4" i="3"/>
  <c r="L4" i="3"/>
  <c r="M4" i="3"/>
  <c r="N4" i="3"/>
  <c r="O4" i="3"/>
  <c r="P4" i="3"/>
  <c r="Q4" i="3"/>
  <c r="R4" i="3"/>
  <c r="S4" i="3"/>
  <c r="T4" i="3"/>
  <c r="T82" i="3" s="1"/>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F82" i="3" s="1"/>
  <c r="CG4" i="3"/>
  <c r="CH4" i="3"/>
  <c r="CI4" i="3"/>
  <c r="CJ4" i="3"/>
  <c r="CK4" i="3"/>
  <c r="CL4" i="3"/>
  <c r="CM4" i="3"/>
  <c r="CN4" i="3"/>
  <c r="CO4" i="3"/>
  <c r="CP4" i="3"/>
  <c r="D4" i="3"/>
  <c r="C8" i="3"/>
  <c r="BY101" i="5" l="1"/>
  <c r="BY131" i="5" s="1"/>
  <c r="AA44" i="5"/>
  <c r="AQ101" i="5"/>
  <c r="AQ131" i="5" s="1"/>
  <c r="AA101" i="5"/>
  <c r="AA131" i="5" s="1"/>
  <c r="BY102" i="5"/>
  <c r="BY132" i="5" s="1"/>
  <c r="BM44" i="5"/>
  <c r="BI44" i="5"/>
  <c r="BS103" i="5"/>
  <c r="BS133" i="5" s="1"/>
  <c r="AW102" i="5"/>
  <c r="AW132" i="5" s="1"/>
  <c r="U44" i="5"/>
  <c r="AL44" i="5"/>
  <c r="AK44" i="5"/>
  <c r="K44" i="5"/>
  <c r="R44" i="5"/>
  <c r="BY44" i="5"/>
  <c r="F101" i="5"/>
  <c r="F131" i="5" s="1"/>
  <c r="BO103" i="5"/>
  <c r="BO133" i="5" s="1"/>
  <c r="CI101" i="5"/>
  <c r="CI131" i="5" s="1"/>
  <c r="S102" i="5"/>
  <c r="S132" i="5" s="1"/>
  <c r="CM101" i="5"/>
  <c r="CM131" i="5" s="1"/>
  <c r="S44" i="5"/>
  <c r="AU103" i="5"/>
  <c r="AU133" i="5" s="1"/>
  <c r="AI103" i="5"/>
  <c r="AI133" i="5" s="1"/>
  <c r="CE103" i="5"/>
  <c r="CE133" i="5" s="1"/>
  <c r="CP102" i="5"/>
  <c r="CP132" i="5" s="1"/>
  <c r="CM102" i="5"/>
  <c r="CM132" i="5" s="1"/>
  <c r="CM44" i="5"/>
  <c r="AY101" i="5"/>
  <c r="AY131" i="5" s="1"/>
  <c r="S101" i="5"/>
  <c r="S131" i="5" s="1"/>
  <c r="CM103" i="5"/>
  <c r="CM133" i="5" s="1"/>
  <c r="AU101" i="5"/>
  <c r="AU131" i="5" s="1"/>
  <c r="W44" i="5"/>
  <c r="BO44" i="5"/>
  <c r="M44" i="5"/>
  <c r="I102" i="5"/>
  <c r="I132" i="5" s="1"/>
  <c r="CE101" i="5"/>
  <c r="CE131" i="5" s="1"/>
  <c r="CL102" i="5"/>
  <c r="CL132" i="5" s="1"/>
  <c r="AI44" i="5"/>
  <c r="CI103" i="5"/>
  <c r="CI133" i="5" s="1"/>
  <c r="CE102" i="5"/>
  <c r="CE132" i="5" s="1"/>
  <c r="CI44" i="5"/>
  <c r="BQ101" i="5"/>
  <c r="BQ131" i="5" s="1"/>
  <c r="AI102" i="5"/>
  <c r="AI132" i="5" s="1"/>
  <c r="AQ44" i="5"/>
  <c r="CP101" i="5"/>
  <c r="CP131" i="5" s="1"/>
  <c r="CC103" i="5"/>
  <c r="CC133" i="5" s="1"/>
  <c r="CA103" i="5"/>
  <c r="CA133" i="5" s="1"/>
  <c r="CE44" i="5"/>
  <c r="G102" i="5"/>
  <c r="G132" i="5" s="1"/>
  <c r="BC103" i="5"/>
  <c r="BC133" i="5" s="1"/>
  <c r="BJ101" i="5"/>
  <c r="BS102" i="5"/>
  <c r="BS132" i="5" s="1"/>
  <c r="CI102" i="5"/>
  <c r="CI132" i="5" s="1"/>
  <c r="AW44" i="5"/>
  <c r="CL101" i="5"/>
  <c r="CL131" i="5" s="1"/>
  <c r="BQ44" i="5"/>
  <c r="CL44" i="5"/>
  <c r="G44" i="5"/>
  <c r="BS101" i="5"/>
  <c r="BS131" i="5" s="1"/>
  <c r="AW103" i="5"/>
  <c r="AW133" i="5" s="1"/>
  <c r="BS44" i="5"/>
  <c r="AG44" i="5"/>
  <c r="AW101" i="5"/>
  <c r="AW131" i="5" s="1"/>
  <c r="CC44" i="5"/>
  <c r="CA101" i="5"/>
  <c r="CA131" i="5" s="1"/>
  <c r="CL103" i="5"/>
  <c r="CL133" i="5" s="1"/>
  <c r="C76" i="5"/>
  <c r="CA44" i="5"/>
  <c r="BR44" i="5"/>
  <c r="CA102" i="5"/>
  <c r="CA132" i="5" s="1"/>
  <c r="CK44" i="5"/>
  <c r="BC44" i="5"/>
  <c r="K102" i="5"/>
  <c r="K132" i="5" s="1"/>
  <c r="K101" i="5"/>
  <c r="K131" i="5" s="1"/>
  <c r="K103" i="5"/>
  <c r="K133" i="5" s="1"/>
  <c r="AY44" i="5"/>
  <c r="AP44" i="5"/>
  <c r="AY103" i="5"/>
  <c r="AY133" i="5" s="1"/>
  <c r="BQ103" i="5"/>
  <c r="BQ133" i="5" s="1"/>
  <c r="BC101" i="5"/>
  <c r="BC131" i="5" s="1"/>
  <c r="BC102" i="5"/>
  <c r="BC132" i="5" s="1"/>
  <c r="CG44" i="5"/>
  <c r="G101" i="5"/>
  <c r="G131" i="5" s="1"/>
  <c r="G103" i="5"/>
  <c r="G133" i="5" s="1"/>
  <c r="BO102" i="5"/>
  <c r="BO132" i="5" s="1"/>
  <c r="BQ102" i="5"/>
  <c r="BQ132" i="5" s="1"/>
  <c r="BO101" i="5"/>
  <c r="BO131" i="5" s="1"/>
  <c r="AS102" i="5"/>
  <c r="AS132" i="5" s="1"/>
  <c r="AK103" i="5"/>
  <c r="AK133" i="5" s="1"/>
  <c r="AP101" i="5"/>
  <c r="AP131" i="5" s="1"/>
  <c r="W103" i="5"/>
  <c r="W133" i="5" s="1"/>
  <c r="BJ103" i="5"/>
  <c r="BJ133" i="5" s="1"/>
  <c r="AG103" i="5"/>
  <c r="AG133" i="5" s="1"/>
  <c r="AM101" i="5"/>
  <c r="AM131" i="5" s="1"/>
  <c r="BJ102" i="5"/>
  <c r="BJ132" i="5" s="1"/>
  <c r="CG102" i="5"/>
  <c r="CG132" i="5" s="1"/>
  <c r="M103" i="5"/>
  <c r="M133" i="5" s="1"/>
  <c r="W102" i="5"/>
  <c r="W132" i="5" s="1"/>
  <c r="R102" i="5"/>
  <c r="R132" i="5" s="1"/>
  <c r="BR103" i="5"/>
  <c r="BR133" i="5" s="1"/>
  <c r="F103" i="5"/>
  <c r="F133" i="5" s="1"/>
  <c r="Q102" i="5"/>
  <c r="Q132" i="5" s="1"/>
  <c r="CC101" i="5"/>
  <c r="CC131" i="5" s="1"/>
  <c r="M102" i="5"/>
  <c r="M132" i="5" s="1"/>
  <c r="AL102" i="5"/>
  <c r="AL132" i="5" s="1"/>
  <c r="Q103" i="5"/>
  <c r="Q133" i="5" s="1"/>
  <c r="W101" i="5"/>
  <c r="W131" i="5" s="1"/>
  <c r="AL101" i="5"/>
  <c r="AL131" i="5" s="1"/>
  <c r="AP102" i="5"/>
  <c r="AP132" i="5" s="1"/>
  <c r="BR102" i="5"/>
  <c r="BR132" i="5" s="1"/>
  <c r="AS101" i="5"/>
  <c r="AS131" i="5" s="1"/>
  <c r="CC102" i="5"/>
  <c r="CC132" i="5" s="1"/>
  <c r="CK103" i="5"/>
  <c r="CK133" i="5" s="1"/>
  <c r="Q101" i="5"/>
  <c r="Q131" i="5" s="1"/>
  <c r="R103" i="5"/>
  <c r="R133" i="5" s="1"/>
  <c r="CG103" i="5"/>
  <c r="CG133" i="5" s="1"/>
  <c r="BM101" i="5"/>
  <c r="BM131" i="5" s="1"/>
  <c r="M101" i="5"/>
  <c r="M131" i="5" s="1"/>
  <c r="CK102" i="5"/>
  <c r="CK132" i="5" s="1"/>
  <c r="CG101" i="5"/>
  <c r="CG131" i="5" s="1"/>
  <c r="AK102" i="5"/>
  <c r="AK132" i="5" s="1"/>
  <c r="BI103" i="5"/>
  <c r="BI133" i="5" s="1"/>
  <c r="F102" i="5"/>
  <c r="F132" i="5" s="1"/>
  <c r="I101" i="5"/>
  <c r="I131" i="5" s="1"/>
  <c r="AL103" i="5"/>
  <c r="AL133" i="5" s="1"/>
  <c r="BM102" i="5"/>
  <c r="BM132" i="5" s="1"/>
  <c r="I103" i="5"/>
  <c r="I133" i="5" s="1"/>
  <c r="AM103" i="5"/>
  <c r="AM133" i="5" s="1"/>
  <c r="BI102" i="5"/>
  <c r="BI132" i="5" s="1"/>
  <c r="AK101" i="5"/>
  <c r="AK131" i="5" s="1"/>
  <c r="BM103" i="5"/>
  <c r="BM133" i="5" s="1"/>
  <c r="BR101" i="5"/>
  <c r="BR131" i="5" s="1"/>
  <c r="BI101" i="5"/>
  <c r="BI131" i="5" s="1"/>
  <c r="AP103" i="5"/>
  <c r="AP133" i="5" s="1"/>
  <c r="AS103" i="5"/>
  <c r="AS133" i="5" s="1"/>
  <c r="AM102" i="5"/>
  <c r="AM132" i="5" s="1"/>
  <c r="R101" i="5"/>
  <c r="R131" i="5" s="1"/>
  <c r="AG101" i="5"/>
  <c r="AG131" i="5" s="1"/>
  <c r="AG102" i="5"/>
  <c r="AG132" i="5" s="1"/>
  <c r="CK101" i="5"/>
  <c r="CK131" i="5" s="1"/>
  <c r="C75" i="5"/>
  <c r="BJ44" i="5"/>
  <c r="C29" i="5"/>
  <c r="F44" i="5"/>
  <c r="C68" i="5"/>
  <c r="C67" i="5"/>
  <c r="C42" i="5"/>
  <c r="C70" i="5"/>
  <c r="C69" i="5"/>
  <c r="C73" i="5"/>
  <c r="BJ131" i="5"/>
  <c r="C74" i="5"/>
  <c r="CO82" i="3"/>
  <c r="CO116" i="3"/>
  <c r="CO117" i="3"/>
  <c r="CO118" i="3"/>
  <c r="CK82" i="3"/>
  <c r="CK116" i="3"/>
  <c r="CK118" i="3"/>
  <c r="CK117" i="3"/>
  <c r="CG82" i="3"/>
  <c r="CG116" i="3"/>
  <c r="CG118" i="3"/>
  <c r="CG117" i="3"/>
  <c r="CC82" i="3"/>
  <c r="CC116" i="3"/>
  <c r="CC117" i="3"/>
  <c r="CC118" i="3"/>
  <c r="BY82" i="3"/>
  <c r="BY116" i="3"/>
  <c r="BY118" i="3"/>
  <c r="BY117" i="3"/>
  <c r="BU82" i="3"/>
  <c r="BU116" i="3"/>
  <c r="BU117" i="3"/>
  <c r="BU118" i="3"/>
  <c r="BQ82" i="3"/>
  <c r="BQ116" i="3"/>
  <c r="BQ117" i="3"/>
  <c r="BQ118" i="3"/>
  <c r="BM82" i="3"/>
  <c r="BM116" i="3"/>
  <c r="BM118" i="3"/>
  <c r="BM117" i="3"/>
  <c r="BI82" i="3"/>
  <c r="BI116" i="3"/>
  <c r="BI118" i="3"/>
  <c r="BI117" i="3"/>
  <c r="BE82" i="3"/>
  <c r="BE116" i="3"/>
  <c r="BE117" i="3"/>
  <c r="BE118" i="3"/>
  <c r="BA82" i="3"/>
  <c r="BA116" i="3"/>
  <c r="BA117" i="3"/>
  <c r="BA118" i="3"/>
  <c r="AW82" i="3"/>
  <c r="AW116" i="3"/>
  <c r="AW118" i="3"/>
  <c r="AW117" i="3"/>
  <c r="AS82" i="3"/>
  <c r="AS116" i="3"/>
  <c r="AS118" i="3"/>
  <c r="AS117" i="3"/>
  <c r="AO82" i="3"/>
  <c r="AO116" i="3"/>
  <c r="AO117" i="3"/>
  <c r="AO118" i="3"/>
  <c r="AK82" i="3"/>
  <c r="AK116" i="3"/>
  <c r="AK117" i="3"/>
  <c r="AK118" i="3"/>
  <c r="AG82" i="3"/>
  <c r="AG116" i="3"/>
  <c r="AG118" i="3"/>
  <c r="AG117" i="3"/>
  <c r="AC82" i="3"/>
  <c r="AC116" i="3"/>
  <c r="AC118" i="3"/>
  <c r="AC117" i="3"/>
  <c r="Y82" i="3"/>
  <c r="Y116" i="3"/>
  <c r="Y117" i="3"/>
  <c r="Y118" i="3"/>
  <c r="U82" i="3"/>
  <c r="U116" i="3"/>
  <c r="U117" i="3"/>
  <c r="U118" i="3"/>
  <c r="Q82" i="3"/>
  <c r="Q116" i="3"/>
  <c r="Q118" i="3"/>
  <c r="Q117" i="3"/>
  <c r="M82" i="3"/>
  <c r="M116" i="3"/>
  <c r="M118" i="3"/>
  <c r="M117" i="3"/>
  <c r="I82" i="3"/>
  <c r="I116" i="3"/>
  <c r="I117" i="3"/>
  <c r="I118" i="3"/>
  <c r="E82" i="3"/>
  <c r="E116" i="3"/>
  <c r="E117" i="3"/>
  <c r="E118" i="3"/>
  <c r="CN82" i="3"/>
  <c r="CN117" i="3"/>
  <c r="CN118" i="3"/>
  <c r="CN116" i="3"/>
  <c r="CJ82" i="3"/>
  <c r="CJ117" i="3"/>
  <c r="CJ116" i="3"/>
  <c r="CJ118" i="3"/>
  <c r="CF117" i="3"/>
  <c r="CF118" i="3"/>
  <c r="CF116" i="3"/>
  <c r="CB82" i="3"/>
  <c r="CB117" i="3"/>
  <c r="CB118" i="3"/>
  <c r="CB116" i="3"/>
  <c r="BX82" i="3"/>
  <c r="BX117" i="3"/>
  <c r="BX118" i="3"/>
  <c r="BX116" i="3"/>
  <c r="BT82" i="3"/>
  <c r="BT117" i="3"/>
  <c r="BT118" i="3"/>
  <c r="BT116" i="3"/>
  <c r="BP117" i="3"/>
  <c r="BP118" i="3"/>
  <c r="BP116" i="3"/>
  <c r="BL82" i="3"/>
  <c r="BL117" i="3"/>
  <c r="BL118" i="3"/>
  <c r="BL116" i="3"/>
  <c r="BH82" i="3"/>
  <c r="BH117" i="3"/>
  <c r="BH118" i="3"/>
  <c r="BH116" i="3"/>
  <c r="BD82" i="3"/>
  <c r="BD117" i="3"/>
  <c r="BD118" i="3"/>
  <c r="BD116" i="3"/>
  <c r="AZ117" i="3"/>
  <c r="AZ118" i="3"/>
  <c r="AZ116" i="3"/>
  <c r="AV82" i="3"/>
  <c r="AV117" i="3"/>
  <c r="AV118" i="3"/>
  <c r="AV116" i="3"/>
  <c r="AR82" i="3"/>
  <c r="AR117" i="3"/>
  <c r="AR118" i="3"/>
  <c r="AR116" i="3"/>
  <c r="AN82" i="3"/>
  <c r="AN117" i="3"/>
  <c r="AN118" i="3"/>
  <c r="AN116" i="3"/>
  <c r="AJ117" i="3"/>
  <c r="AJ118" i="3"/>
  <c r="AJ116" i="3"/>
  <c r="AF82" i="3"/>
  <c r="AF117" i="3"/>
  <c r="AF118" i="3"/>
  <c r="AF116" i="3"/>
  <c r="AB82" i="3"/>
  <c r="AB117" i="3"/>
  <c r="AB118" i="3"/>
  <c r="AB116" i="3"/>
  <c r="X82" i="3"/>
  <c r="X117" i="3"/>
  <c r="X118" i="3"/>
  <c r="X116" i="3"/>
  <c r="T117" i="3"/>
  <c r="T118" i="3"/>
  <c r="T116" i="3"/>
  <c r="P82" i="3"/>
  <c r="P117" i="3"/>
  <c r="P118" i="3"/>
  <c r="P116" i="3"/>
  <c r="L82" i="3"/>
  <c r="L117" i="3"/>
  <c r="L118" i="3"/>
  <c r="L116" i="3"/>
  <c r="H82" i="3"/>
  <c r="H117" i="3"/>
  <c r="H118" i="3"/>
  <c r="H116" i="3"/>
  <c r="BP82" i="3"/>
  <c r="D82" i="3"/>
  <c r="C89" i="3" s="1"/>
  <c r="D118" i="3"/>
  <c r="D117" i="3"/>
  <c r="D116" i="3"/>
  <c r="CM82" i="3"/>
  <c r="CM118" i="3"/>
  <c r="CM117" i="3"/>
  <c r="CM116" i="3"/>
  <c r="CI82" i="3"/>
  <c r="CI118" i="3"/>
  <c r="CI116" i="3"/>
  <c r="CI117" i="3"/>
  <c r="CE82" i="3"/>
  <c r="CE118" i="3"/>
  <c r="CE117" i="3"/>
  <c r="CE116" i="3"/>
  <c r="CA82" i="3"/>
  <c r="CA118" i="3"/>
  <c r="CA117" i="3"/>
  <c r="CA116" i="3"/>
  <c r="BW82" i="3"/>
  <c r="BW118" i="3"/>
  <c r="BW116" i="3"/>
  <c r="BW117" i="3"/>
  <c r="BS82" i="3"/>
  <c r="BS118" i="3"/>
  <c r="BS117" i="3"/>
  <c r="BS116" i="3"/>
  <c r="BO82" i="3"/>
  <c r="BO118" i="3"/>
  <c r="BO117" i="3"/>
  <c r="BO116" i="3"/>
  <c r="BK82" i="3"/>
  <c r="BK118" i="3"/>
  <c r="BK117" i="3"/>
  <c r="BK116" i="3"/>
  <c r="BG82" i="3"/>
  <c r="BG118" i="3"/>
  <c r="BG117" i="3"/>
  <c r="BG116" i="3"/>
  <c r="BC82" i="3"/>
  <c r="BC118" i="3"/>
  <c r="BC116" i="3"/>
  <c r="BC117" i="3"/>
  <c r="AY82" i="3"/>
  <c r="AY118" i="3"/>
  <c r="AY117" i="3"/>
  <c r="AY116" i="3"/>
  <c r="AU82" i="3"/>
  <c r="AU118" i="3"/>
  <c r="AU117" i="3"/>
  <c r="AU116" i="3"/>
  <c r="AQ82" i="3"/>
  <c r="AQ118" i="3"/>
  <c r="AQ116" i="3"/>
  <c r="AQ117" i="3"/>
  <c r="AM82" i="3"/>
  <c r="AM118" i="3"/>
  <c r="AM117" i="3"/>
  <c r="AM116" i="3"/>
  <c r="AI82" i="3"/>
  <c r="AI118" i="3"/>
  <c r="AI117" i="3"/>
  <c r="AI116" i="3"/>
  <c r="AE82" i="3"/>
  <c r="AE118" i="3"/>
  <c r="AE117" i="3"/>
  <c r="AE116" i="3"/>
  <c r="AA82" i="3"/>
  <c r="AA118" i="3"/>
  <c r="AA117" i="3"/>
  <c r="AA116" i="3"/>
  <c r="W82" i="3"/>
  <c r="W118" i="3"/>
  <c r="W116" i="3"/>
  <c r="W117" i="3"/>
  <c r="S82" i="3"/>
  <c r="S118" i="3"/>
  <c r="S117" i="3"/>
  <c r="S116" i="3"/>
  <c r="O82" i="3"/>
  <c r="O118" i="3"/>
  <c r="O117" i="3"/>
  <c r="O116" i="3"/>
  <c r="K82" i="3"/>
  <c r="K118" i="3"/>
  <c r="K116" i="3"/>
  <c r="K117" i="3"/>
  <c r="G82" i="3"/>
  <c r="G118" i="3"/>
  <c r="G117" i="3"/>
  <c r="G116" i="3"/>
  <c r="AZ82" i="3"/>
  <c r="CP82" i="3"/>
  <c r="CP118" i="3"/>
  <c r="CP117" i="3"/>
  <c r="CP116" i="3"/>
  <c r="CL82" i="3"/>
  <c r="CL118" i="3"/>
  <c r="CL117" i="3"/>
  <c r="CL116" i="3"/>
  <c r="CH82" i="3"/>
  <c r="CH118" i="3"/>
  <c r="CH117" i="3"/>
  <c r="CH116" i="3"/>
  <c r="CD82" i="3"/>
  <c r="CD117" i="3"/>
  <c r="CD116" i="3"/>
  <c r="CD118" i="3"/>
  <c r="BZ82" i="3"/>
  <c r="BZ118" i="3"/>
  <c r="BZ117" i="3"/>
  <c r="BZ116" i="3"/>
  <c r="BV82" i="3"/>
  <c r="BV117" i="3"/>
  <c r="BV118" i="3"/>
  <c r="BV116" i="3"/>
  <c r="BR82" i="3"/>
  <c r="BR118" i="3"/>
  <c r="BR117" i="3"/>
  <c r="BR116" i="3"/>
  <c r="BN82" i="3"/>
  <c r="BN116" i="3"/>
  <c r="BN118" i="3"/>
  <c r="BN117" i="3"/>
  <c r="BJ82" i="3"/>
  <c r="BJ118" i="3"/>
  <c r="BJ117" i="3"/>
  <c r="BJ116" i="3"/>
  <c r="BF82" i="3"/>
  <c r="BF117" i="3"/>
  <c r="BF118" i="3"/>
  <c r="BF116" i="3"/>
  <c r="BB82" i="3"/>
  <c r="BB118" i="3"/>
  <c r="BB116" i="3"/>
  <c r="BB117" i="3"/>
  <c r="AX82" i="3"/>
  <c r="AX117" i="3"/>
  <c r="AX118" i="3"/>
  <c r="AX116" i="3"/>
  <c r="AT82" i="3"/>
  <c r="AT118" i="3"/>
  <c r="AT117" i="3"/>
  <c r="AT116" i="3"/>
  <c r="AP82" i="3"/>
  <c r="AP117" i="3"/>
  <c r="AP116" i="3"/>
  <c r="AP118" i="3"/>
  <c r="AL82" i="3"/>
  <c r="AL118" i="3"/>
  <c r="AL117" i="3"/>
  <c r="AL116" i="3"/>
  <c r="AH82" i="3"/>
  <c r="AH116" i="3"/>
  <c r="AH118" i="3"/>
  <c r="AH117" i="3"/>
  <c r="AD82" i="3"/>
  <c r="AD118" i="3"/>
  <c r="AD117" i="3"/>
  <c r="AD116" i="3"/>
  <c r="Z82" i="3"/>
  <c r="Z117" i="3"/>
  <c r="Z116" i="3"/>
  <c r="Z118" i="3"/>
  <c r="V82" i="3"/>
  <c r="V118" i="3"/>
  <c r="V116" i="3"/>
  <c r="V117" i="3"/>
  <c r="R82" i="3"/>
  <c r="R117" i="3"/>
  <c r="R118" i="3"/>
  <c r="R116" i="3"/>
  <c r="N82" i="3"/>
  <c r="N118" i="3"/>
  <c r="N117" i="3"/>
  <c r="N116" i="3"/>
  <c r="J82" i="3"/>
  <c r="J117" i="3"/>
  <c r="J116" i="3"/>
  <c r="J118" i="3"/>
  <c r="F82" i="3"/>
  <c r="F118" i="3"/>
  <c r="F117" i="3"/>
  <c r="F116" i="3"/>
  <c r="AJ82" i="3"/>
  <c r="CH62" i="3"/>
  <c r="BZ62" i="3"/>
  <c r="BN62" i="3"/>
  <c r="BB62" i="3"/>
  <c r="AL62" i="3"/>
  <c r="AH62" i="3"/>
  <c r="Z64" i="3"/>
  <c r="V62" i="3"/>
  <c r="R62" i="3"/>
  <c r="N62" i="3"/>
  <c r="F62" i="3"/>
  <c r="D61" i="3"/>
  <c r="BL64" i="3"/>
  <c r="CF63" i="3"/>
  <c r="BX63" i="3"/>
  <c r="BP63" i="3"/>
  <c r="BH61" i="3"/>
  <c r="X63" i="3"/>
  <c r="AB61" i="3"/>
  <c r="CN63" i="3"/>
  <c r="BD63" i="3"/>
  <c r="CN61" i="3"/>
  <c r="AN63" i="3"/>
  <c r="BX61" i="3"/>
  <c r="L61" i="3"/>
  <c r="CO63" i="3"/>
  <c r="CG63" i="3"/>
  <c r="BY63" i="3"/>
  <c r="BQ63" i="3"/>
  <c r="CJ61" i="3"/>
  <c r="CB61" i="3"/>
  <c r="BT61" i="3"/>
  <c r="BL61" i="3"/>
  <c r="BH63" i="3"/>
  <c r="BD61" i="3"/>
  <c r="AZ63" i="3"/>
  <c r="AV61" i="3"/>
  <c r="AR63" i="3"/>
  <c r="AN61" i="3"/>
  <c r="AJ63" i="3"/>
  <c r="AF61" i="3"/>
  <c r="AB63" i="3"/>
  <c r="X61" i="3"/>
  <c r="T63" i="3"/>
  <c r="P61" i="3"/>
  <c r="L63" i="3"/>
  <c r="H61" i="3"/>
  <c r="D63" i="3"/>
  <c r="H63" i="3"/>
  <c r="AR61" i="3"/>
  <c r="BR61" i="3"/>
  <c r="BR63" i="3"/>
  <c r="BF61" i="3"/>
  <c r="BF63" i="3"/>
  <c r="AT61" i="3"/>
  <c r="AT63" i="3"/>
  <c r="AD61" i="3"/>
  <c r="AD63" i="3"/>
  <c r="J61" i="3"/>
  <c r="J63" i="3"/>
  <c r="CN64" i="3"/>
  <c r="BX64" i="3"/>
  <c r="BH64" i="3"/>
  <c r="AH64" i="3"/>
  <c r="CM61" i="3"/>
  <c r="CM63" i="3"/>
  <c r="CM62" i="3"/>
  <c r="CI61" i="3"/>
  <c r="CI63" i="3"/>
  <c r="CI62" i="3"/>
  <c r="CE61" i="3"/>
  <c r="CE63" i="3"/>
  <c r="CE62" i="3"/>
  <c r="CA61" i="3"/>
  <c r="CA63" i="3"/>
  <c r="CA62" i="3"/>
  <c r="BW61" i="3"/>
  <c r="BW63" i="3"/>
  <c r="BW62" i="3"/>
  <c r="BS61" i="3"/>
  <c r="BS63" i="3"/>
  <c r="BS62" i="3"/>
  <c r="BO61" i="3"/>
  <c r="BO63" i="3"/>
  <c r="BO62" i="3"/>
  <c r="BK61" i="3"/>
  <c r="BK63" i="3"/>
  <c r="BK62" i="3"/>
  <c r="BG61" i="3"/>
  <c r="BG63" i="3"/>
  <c r="BG62" i="3"/>
  <c r="BC61" i="3"/>
  <c r="BC63" i="3"/>
  <c r="BC62" i="3"/>
  <c r="AY61" i="3"/>
  <c r="AY63" i="3"/>
  <c r="AY62" i="3"/>
  <c r="AU61" i="3"/>
  <c r="AU63" i="3"/>
  <c r="AU62" i="3"/>
  <c r="AQ61" i="3"/>
  <c r="AQ63" i="3"/>
  <c r="AQ62" i="3"/>
  <c r="AM61" i="3"/>
  <c r="AM63" i="3"/>
  <c r="AM62" i="3"/>
  <c r="AI61" i="3"/>
  <c r="AI63" i="3"/>
  <c r="AI62" i="3"/>
  <c r="AE61" i="3"/>
  <c r="AE63" i="3"/>
  <c r="AE62" i="3"/>
  <c r="AA61" i="3"/>
  <c r="AA63" i="3"/>
  <c r="AA62" i="3"/>
  <c r="W61" i="3"/>
  <c r="W63" i="3"/>
  <c r="W62" i="3"/>
  <c r="S61" i="3"/>
  <c r="S63" i="3"/>
  <c r="S62" i="3"/>
  <c r="O61" i="3"/>
  <c r="O63" i="3"/>
  <c r="O62" i="3"/>
  <c r="K61" i="3"/>
  <c r="K63" i="3"/>
  <c r="K62" i="3"/>
  <c r="G61" i="3"/>
  <c r="G63" i="3"/>
  <c r="G62" i="3"/>
  <c r="D62" i="3"/>
  <c r="CO64" i="3"/>
  <c r="CK64" i="3"/>
  <c r="CG64" i="3"/>
  <c r="CC64" i="3"/>
  <c r="BY64" i="3"/>
  <c r="BU64" i="3"/>
  <c r="BQ64" i="3"/>
  <c r="BM64" i="3"/>
  <c r="BI64" i="3"/>
  <c r="BE64" i="3"/>
  <c r="AY64" i="3"/>
  <c r="AQ64" i="3"/>
  <c r="AI64" i="3"/>
  <c r="AA64" i="3"/>
  <c r="S64" i="3"/>
  <c r="K64" i="3"/>
  <c r="BR62" i="3"/>
  <c r="CP61" i="3"/>
  <c r="CP63" i="3"/>
  <c r="CH61" i="3"/>
  <c r="CH63" i="3"/>
  <c r="BV61" i="3"/>
  <c r="BV63" i="3"/>
  <c r="BJ61" i="3"/>
  <c r="BJ63" i="3"/>
  <c r="AX61" i="3"/>
  <c r="AX63" i="3"/>
  <c r="AL61" i="3"/>
  <c r="AL63" i="3"/>
  <c r="V61" i="3"/>
  <c r="V63" i="3"/>
  <c r="F61" i="3"/>
  <c r="F63" i="3"/>
  <c r="CF64" i="3"/>
  <c r="BT64" i="3"/>
  <c r="BD64" i="3"/>
  <c r="J64" i="3"/>
  <c r="CO62" i="3"/>
  <c r="CO61" i="3"/>
  <c r="CK62" i="3"/>
  <c r="CK61" i="3"/>
  <c r="CG62" i="3"/>
  <c r="CG61" i="3"/>
  <c r="CC62" i="3"/>
  <c r="CC61" i="3"/>
  <c r="BY62" i="3"/>
  <c r="BY61" i="3"/>
  <c r="BU62" i="3"/>
  <c r="BU61" i="3"/>
  <c r="BQ62" i="3"/>
  <c r="BQ61" i="3"/>
  <c r="BM62" i="3"/>
  <c r="BM61" i="3"/>
  <c r="BI62" i="3"/>
  <c r="BI61" i="3"/>
  <c r="BI63" i="3"/>
  <c r="BE62" i="3"/>
  <c r="BE61" i="3"/>
  <c r="BE63" i="3"/>
  <c r="BA62" i="3"/>
  <c r="BA64" i="3"/>
  <c r="BA61" i="3"/>
  <c r="BA63" i="3"/>
  <c r="AW62" i="3"/>
  <c r="AW64" i="3"/>
  <c r="AW61" i="3"/>
  <c r="AW63" i="3"/>
  <c r="AS62" i="3"/>
  <c r="AS64" i="3"/>
  <c r="AS61" i="3"/>
  <c r="AS63" i="3"/>
  <c r="AO62" i="3"/>
  <c r="AO64" i="3"/>
  <c r="AO61" i="3"/>
  <c r="AO63" i="3"/>
  <c r="AK62" i="3"/>
  <c r="AK64" i="3"/>
  <c r="AK61" i="3"/>
  <c r="AK63" i="3"/>
  <c r="AG62" i="3"/>
  <c r="AG64" i="3"/>
  <c r="AG61" i="3"/>
  <c r="AG63" i="3"/>
  <c r="AC62" i="3"/>
  <c r="AC64" i="3"/>
  <c r="AC61" i="3"/>
  <c r="AC63" i="3"/>
  <c r="Y62" i="3"/>
  <c r="Y64" i="3"/>
  <c r="Y61" i="3"/>
  <c r="Y63" i="3"/>
  <c r="U62" i="3"/>
  <c r="U64" i="3"/>
  <c r="U61" i="3"/>
  <c r="U63" i="3"/>
  <c r="Q62" i="3"/>
  <c r="Q64" i="3"/>
  <c r="Q61" i="3"/>
  <c r="Q63" i="3"/>
  <c r="M62" i="3"/>
  <c r="M64" i="3"/>
  <c r="M61" i="3"/>
  <c r="M63" i="3"/>
  <c r="I62" i="3"/>
  <c r="I64" i="3"/>
  <c r="I61" i="3"/>
  <c r="I63" i="3"/>
  <c r="E62" i="3"/>
  <c r="E64" i="3"/>
  <c r="E61" i="3"/>
  <c r="E63" i="3"/>
  <c r="D64" i="3"/>
  <c r="CM64" i="3"/>
  <c r="CI64" i="3"/>
  <c r="CE64" i="3"/>
  <c r="CA64" i="3"/>
  <c r="BW64" i="3"/>
  <c r="BS64" i="3"/>
  <c r="BO64" i="3"/>
  <c r="BK64" i="3"/>
  <c r="BG64" i="3"/>
  <c r="BC64" i="3"/>
  <c r="AU64" i="3"/>
  <c r="AM64" i="3"/>
  <c r="AE64" i="3"/>
  <c r="W64" i="3"/>
  <c r="O64" i="3"/>
  <c r="G64" i="3"/>
  <c r="CK63" i="3"/>
  <c r="CC63" i="3"/>
  <c r="BU63" i="3"/>
  <c r="BM63" i="3"/>
  <c r="CP62" i="3"/>
  <c r="BJ62" i="3"/>
  <c r="AT62" i="3"/>
  <c r="AD62" i="3"/>
  <c r="CL61" i="3"/>
  <c r="CL63" i="3"/>
  <c r="CD61" i="3"/>
  <c r="CD63" i="3"/>
  <c r="BZ61" i="3"/>
  <c r="BZ63" i="3"/>
  <c r="BN61" i="3"/>
  <c r="BN63" i="3"/>
  <c r="BB61" i="3"/>
  <c r="BB63" i="3"/>
  <c r="AP61" i="3"/>
  <c r="AP63" i="3"/>
  <c r="AH61" i="3"/>
  <c r="AH63" i="3"/>
  <c r="Z61" i="3"/>
  <c r="Z63" i="3"/>
  <c r="R61" i="3"/>
  <c r="R63" i="3"/>
  <c r="N61" i="3"/>
  <c r="N63" i="3"/>
  <c r="CJ64" i="3"/>
  <c r="CB64" i="3"/>
  <c r="BP64" i="3"/>
  <c r="AX64" i="3"/>
  <c r="AP64" i="3"/>
  <c r="R64" i="3"/>
  <c r="CD62" i="3"/>
  <c r="AX62" i="3"/>
  <c r="CN62" i="3"/>
  <c r="CJ62" i="3"/>
  <c r="CF62" i="3"/>
  <c r="CB62" i="3"/>
  <c r="BX62" i="3"/>
  <c r="BT62" i="3"/>
  <c r="BP62" i="3"/>
  <c r="BL62" i="3"/>
  <c r="BH62" i="3"/>
  <c r="BD62" i="3"/>
  <c r="AZ62" i="3"/>
  <c r="AZ64" i="3"/>
  <c r="AV62" i="3"/>
  <c r="AV64" i="3"/>
  <c r="AR62" i="3"/>
  <c r="AR64" i="3"/>
  <c r="AN62" i="3"/>
  <c r="AN64" i="3"/>
  <c r="AJ62" i="3"/>
  <c r="AJ64" i="3"/>
  <c r="AF62" i="3"/>
  <c r="AF64" i="3"/>
  <c r="AB62" i="3"/>
  <c r="AB64" i="3"/>
  <c r="X62" i="3"/>
  <c r="X64" i="3"/>
  <c r="T62" i="3"/>
  <c r="T64" i="3"/>
  <c r="P62" i="3"/>
  <c r="P64" i="3"/>
  <c r="L62" i="3"/>
  <c r="L64" i="3"/>
  <c r="H62" i="3"/>
  <c r="H64" i="3"/>
  <c r="CP64" i="3"/>
  <c r="CL64" i="3"/>
  <c r="CH64" i="3"/>
  <c r="CD64" i="3"/>
  <c r="BZ64" i="3"/>
  <c r="BV64" i="3"/>
  <c r="BR64" i="3"/>
  <c r="BN64" i="3"/>
  <c r="BJ64" i="3"/>
  <c r="BF64" i="3"/>
  <c r="BB64" i="3"/>
  <c r="AT64" i="3"/>
  <c r="AL64" i="3"/>
  <c r="AD64" i="3"/>
  <c r="V64" i="3"/>
  <c r="N64" i="3"/>
  <c r="F64" i="3"/>
  <c r="CJ63" i="3"/>
  <c r="CB63" i="3"/>
  <c r="BT63" i="3"/>
  <c r="BL63" i="3"/>
  <c r="AV63" i="3"/>
  <c r="AF63" i="3"/>
  <c r="P63" i="3"/>
  <c r="CL62" i="3"/>
  <c r="BV62" i="3"/>
  <c r="BF62" i="3"/>
  <c r="AP62" i="3"/>
  <c r="Z62" i="3"/>
  <c r="J62" i="3"/>
  <c r="CF61" i="3"/>
  <c r="BP61" i="3"/>
  <c r="AZ61" i="3"/>
  <c r="AJ61" i="3"/>
  <c r="T61" i="3"/>
  <c r="C86" i="3" l="1"/>
  <c r="C91" i="3" s="1"/>
  <c r="AV97" i="3" s="1"/>
  <c r="C138" i="5"/>
  <c r="I32" i="1" s="1"/>
  <c r="C139" i="5"/>
  <c r="C137" i="5"/>
  <c r="C47" i="5"/>
  <c r="C46" i="5"/>
  <c r="J126" i="3"/>
  <c r="V126" i="3"/>
  <c r="Z126" i="3"/>
  <c r="AP126" i="3"/>
  <c r="BB126" i="3"/>
  <c r="BD126" i="3"/>
  <c r="BH126" i="3"/>
  <c r="BP126" i="3"/>
  <c r="E126" i="3"/>
  <c r="I126" i="3"/>
  <c r="M126" i="3"/>
  <c r="Q126" i="3"/>
  <c r="U126" i="3"/>
  <c r="Y126" i="3"/>
  <c r="AC126" i="3"/>
  <c r="AG126" i="3"/>
  <c r="AK126" i="3"/>
  <c r="AO126" i="3"/>
  <c r="AS126" i="3"/>
  <c r="AW126" i="3"/>
  <c r="BA126" i="3"/>
  <c r="BE126" i="3"/>
  <c r="BI126" i="3"/>
  <c r="BM126" i="3"/>
  <c r="BQ126" i="3"/>
  <c r="BU126" i="3"/>
  <c r="BY126" i="3"/>
  <c r="CC126" i="3"/>
  <c r="CG126" i="3"/>
  <c r="CK126" i="3"/>
  <c r="CO126" i="3"/>
  <c r="K126" i="3"/>
  <c r="BL126" i="3"/>
  <c r="CD126" i="3"/>
  <c r="G126" i="3"/>
  <c r="O126" i="3"/>
  <c r="S126" i="3"/>
  <c r="AA126" i="3"/>
  <c r="AE126" i="3"/>
  <c r="AI126" i="3"/>
  <c r="AM126" i="3"/>
  <c r="AU126" i="3"/>
  <c r="AY126" i="3"/>
  <c r="BG126" i="3"/>
  <c r="BK126" i="3"/>
  <c r="BO126" i="3"/>
  <c r="BS126" i="3"/>
  <c r="CA126" i="3"/>
  <c r="CE126" i="3"/>
  <c r="CM126" i="3"/>
  <c r="D126" i="3"/>
  <c r="D127" i="3" s="1"/>
  <c r="X126" i="3"/>
  <c r="AB126" i="3"/>
  <c r="AF126" i="3"/>
  <c r="AJ126" i="3"/>
  <c r="CN126" i="3"/>
  <c r="W126" i="3"/>
  <c r="AQ126" i="3"/>
  <c r="BC126" i="3"/>
  <c r="BW126" i="3"/>
  <c r="CI126" i="3"/>
  <c r="H126" i="3"/>
  <c r="L126" i="3"/>
  <c r="P126" i="3"/>
  <c r="T126" i="3"/>
  <c r="BT126" i="3"/>
  <c r="BX126" i="3"/>
  <c r="CB126" i="3"/>
  <c r="CF126" i="3"/>
  <c r="CJ126" i="3"/>
  <c r="AH126" i="3"/>
  <c r="BN126" i="3"/>
  <c r="F126" i="3"/>
  <c r="N126" i="3"/>
  <c r="R126" i="3"/>
  <c r="AD126" i="3"/>
  <c r="AL126" i="3"/>
  <c r="AT126" i="3"/>
  <c r="AX126" i="3"/>
  <c r="BF126" i="3"/>
  <c r="BJ126" i="3"/>
  <c r="BR126" i="3"/>
  <c r="BV126" i="3"/>
  <c r="BZ126" i="3"/>
  <c r="CH126" i="3"/>
  <c r="CL126" i="3"/>
  <c r="CP126" i="3"/>
  <c r="AN126" i="3"/>
  <c r="AR126" i="3"/>
  <c r="AV126" i="3"/>
  <c r="AZ126" i="3"/>
  <c r="E127" i="3" l="1"/>
  <c r="F127" i="3" s="1"/>
  <c r="G127" i="3" s="1"/>
  <c r="H127" i="3" s="1"/>
  <c r="I127" i="3" s="1"/>
  <c r="J127" i="3" s="1"/>
  <c r="K127" i="3" s="1"/>
  <c r="L127" i="3" s="1"/>
  <c r="M127" i="3" s="1"/>
  <c r="N127" i="3" s="1"/>
  <c r="O127" i="3" s="1"/>
  <c r="P127" i="3" s="1"/>
  <c r="Q127" i="3" s="1"/>
  <c r="R127" i="3" s="1"/>
  <c r="S127" i="3" s="1"/>
  <c r="T127" i="3" s="1"/>
  <c r="U127" i="3" s="1"/>
  <c r="V127" i="3" s="1"/>
  <c r="W127" i="3" s="1"/>
  <c r="X127" i="3" s="1"/>
  <c r="Y127" i="3" s="1"/>
  <c r="Z127" i="3" s="1"/>
  <c r="AA127" i="3" s="1"/>
  <c r="AB127" i="3" s="1"/>
  <c r="AC127" i="3" s="1"/>
  <c r="AD127" i="3" s="1"/>
  <c r="AE127" i="3" s="1"/>
  <c r="AF127" i="3" s="1"/>
  <c r="AG127" i="3" s="1"/>
  <c r="AH127" i="3" s="1"/>
  <c r="AI127" i="3" s="1"/>
  <c r="AJ127" i="3" s="1"/>
  <c r="AK127" i="3" s="1"/>
  <c r="AL127" i="3" s="1"/>
  <c r="AM127" i="3" s="1"/>
  <c r="AN127" i="3" s="1"/>
  <c r="AO127" i="3" s="1"/>
  <c r="AP127" i="3" s="1"/>
  <c r="AQ127" i="3" s="1"/>
  <c r="AR127" i="3" s="1"/>
  <c r="AS127" i="3" s="1"/>
  <c r="AT127" i="3" s="1"/>
  <c r="AU127" i="3" s="1"/>
  <c r="AV127" i="3" s="1"/>
  <c r="AW127" i="3" s="1"/>
  <c r="AX127" i="3" s="1"/>
  <c r="AY127" i="3" s="1"/>
  <c r="AZ127" i="3" s="1"/>
  <c r="BA127" i="3" s="1"/>
  <c r="BB127" i="3" s="1"/>
  <c r="BC127" i="3" s="1"/>
  <c r="BD127" i="3" s="1"/>
  <c r="BE127" i="3" s="1"/>
  <c r="BF127" i="3" s="1"/>
  <c r="BG127" i="3" s="1"/>
  <c r="BH127" i="3" s="1"/>
  <c r="BI127" i="3" s="1"/>
  <c r="BJ127" i="3" s="1"/>
  <c r="BK127" i="3" s="1"/>
  <c r="BL127" i="3" s="1"/>
  <c r="BM127" i="3" s="1"/>
  <c r="BN127" i="3" s="1"/>
  <c r="BO127" i="3" s="1"/>
  <c r="BP127" i="3" s="1"/>
  <c r="BQ127" i="3" s="1"/>
  <c r="BR127" i="3" s="1"/>
  <c r="BS127" i="3" s="1"/>
  <c r="BT127" i="3" s="1"/>
  <c r="BU127" i="3" s="1"/>
  <c r="BV127" i="3" s="1"/>
  <c r="BW127" i="3" s="1"/>
  <c r="BX127" i="3" s="1"/>
  <c r="BY127" i="3" s="1"/>
  <c r="BZ127" i="3" s="1"/>
  <c r="CA127" i="3" s="1"/>
  <c r="CB127" i="3" s="1"/>
  <c r="CC127" i="3" s="1"/>
  <c r="CD127" i="3" s="1"/>
  <c r="CE127" i="3" s="1"/>
  <c r="CF127" i="3" s="1"/>
  <c r="CG127" i="3" s="1"/>
  <c r="CH127" i="3" s="1"/>
  <c r="CI127" i="3" s="1"/>
  <c r="CJ127" i="3" s="1"/>
  <c r="CK127" i="3" s="1"/>
  <c r="CL127" i="3" s="1"/>
  <c r="CM127" i="3" s="1"/>
  <c r="CN127" i="3" s="1"/>
  <c r="CO127" i="3" s="1"/>
  <c r="CP127" i="3" s="1"/>
  <c r="BL95" i="3"/>
  <c r="BL97" i="3"/>
  <c r="CB97" i="3"/>
  <c r="BR95" i="3"/>
  <c r="AO95" i="3"/>
  <c r="BF95" i="3"/>
  <c r="BF97" i="3"/>
  <c r="H96" i="3"/>
  <c r="BT97" i="3"/>
  <c r="AB97" i="3"/>
  <c r="AA96" i="3"/>
  <c r="AM96" i="3"/>
  <c r="BT95" i="3"/>
  <c r="AF97" i="3"/>
  <c r="BQ97" i="3"/>
  <c r="CO96" i="3"/>
  <c r="CJ97" i="3"/>
  <c r="BX97" i="3"/>
  <c r="CF96" i="3"/>
  <c r="N97" i="3"/>
  <c r="BN95" i="3"/>
  <c r="AR95" i="3"/>
  <c r="AQ95" i="3"/>
  <c r="AU95" i="3"/>
  <c r="BS95" i="3"/>
  <c r="BE96" i="3"/>
  <c r="AJ95" i="3"/>
  <c r="M95" i="3"/>
  <c r="AN97" i="3"/>
  <c r="AB95" i="3"/>
  <c r="R97" i="3"/>
  <c r="AR97" i="3"/>
  <c r="AE95" i="3"/>
  <c r="BK96" i="3"/>
  <c r="BL96" i="3"/>
  <c r="CB95" i="3"/>
  <c r="CN97" i="3"/>
  <c r="CE97" i="3"/>
  <c r="AH95" i="3"/>
  <c r="BM97" i="3"/>
  <c r="K96" i="3"/>
  <c r="W97" i="3"/>
  <c r="BJ95" i="3"/>
  <c r="I95" i="3"/>
  <c r="AF95" i="3"/>
  <c r="BD96" i="3"/>
  <c r="BC95" i="3"/>
  <c r="BY97" i="3"/>
  <c r="BM95" i="3"/>
  <c r="BJ96" i="3"/>
  <c r="X95" i="3"/>
  <c r="CL97" i="3"/>
  <c r="H95" i="3"/>
  <c r="AR96" i="3"/>
  <c r="BI95" i="3"/>
  <c r="BY95" i="3"/>
  <c r="AN96" i="3"/>
  <c r="AA97" i="3"/>
  <c r="BR97" i="3"/>
  <c r="CI97" i="3"/>
  <c r="AL95" i="3"/>
  <c r="AE96" i="3"/>
  <c r="CG96" i="3"/>
  <c r="AG96" i="3"/>
  <c r="BP95" i="3"/>
  <c r="Q96" i="3"/>
  <c r="R95" i="3"/>
  <c r="AW97" i="3"/>
  <c r="BA95" i="3"/>
  <c r="CJ96" i="3"/>
  <c r="CG97" i="3"/>
  <c r="AV96" i="3"/>
  <c r="CC96" i="3"/>
  <c r="BY96" i="3"/>
  <c r="G95" i="3"/>
  <c r="M97" i="3"/>
  <c r="AW95" i="3"/>
  <c r="BV97" i="3"/>
  <c r="AT96" i="3"/>
  <c r="BP97" i="3"/>
  <c r="AO97" i="3"/>
  <c r="S96" i="3"/>
  <c r="CD95" i="3"/>
  <c r="CK97" i="3"/>
  <c r="BZ97" i="3"/>
  <c r="CE96" i="3"/>
  <c r="D96" i="3"/>
  <c r="S97" i="3"/>
  <c r="AT95" i="3"/>
  <c r="Y95" i="3"/>
  <c r="BG97" i="3"/>
  <c r="G97" i="3"/>
  <c r="BT96" i="3"/>
  <c r="BG95" i="3"/>
  <c r="BV95" i="3"/>
  <c r="CM96" i="3"/>
  <c r="BB97" i="3"/>
  <c r="AT97" i="3"/>
  <c r="CA96" i="3"/>
  <c r="AQ97" i="3"/>
  <c r="L97" i="3"/>
  <c r="BD97" i="3"/>
  <c r="CH95" i="3"/>
  <c r="CI96" i="3"/>
  <c r="CF97" i="3"/>
  <c r="BZ96" i="3"/>
  <c r="X96" i="3"/>
  <c r="CP96" i="3"/>
  <c r="I96" i="3"/>
  <c r="BE97" i="3"/>
  <c r="BI96" i="3"/>
  <c r="BW96" i="3"/>
  <c r="AK95" i="3"/>
  <c r="BN97" i="3"/>
  <c r="O95" i="3"/>
  <c r="AU96" i="3"/>
  <c r="BQ96" i="3"/>
  <c r="F96" i="3"/>
  <c r="T95" i="3"/>
  <c r="CP97" i="3"/>
  <c r="AD95" i="3"/>
  <c r="BI97" i="3"/>
  <c r="W96" i="3"/>
  <c r="AP97" i="3"/>
  <c r="AZ97" i="3"/>
  <c r="BK97" i="3"/>
  <c r="O97" i="3"/>
  <c r="BU96" i="3"/>
  <c r="AX95" i="3"/>
  <c r="CM97" i="3"/>
  <c r="T96" i="3"/>
  <c r="AC95" i="3"/>
  <c r="BX95" i="3"/>
  <c r="AV95" i="3"/>
  <c r="BJ97" i="3"/>
  <c r="BU97" i="3"/>
  <c r="CN95" i="3"/>
  <c r="Y96" i="3"/>
  <c r="AF96" i="3"/>
  <c r="AM97" i="3"/>
  <c r="AI95" i="3"/>
  <c r="BO96" i="3"/>
  <c r="AD96" i="3"/>
  <c r="Z97" i="3"/>
  <c r="AN95" i="3"/>
  <c r="CA97" i="3"/>
  <c r="BP96" i="3"/>
  <c r="CJ95" i="3"/>
  <c r="J97" i="3"/>
  <c r="D97" i="3"/>
  <c r="AJ97" i="3"/>
  <c r="Q95" i="3"/>
  <c r="CC95" i="3"/>
  <c r="BC96" i="3"/>
  <c r="AC97" i="3"/>
  <c r="CO97" i="3"/>
  <c r="L96" i="3"/>
  <c r="W95" i="3"/>
  <c r="CI95" i="3"/>
  <c r="AI97" i="3"/>
  <c r="AH96" i="3"/>
  <c r="BC97" i="3"/>
  <c r="BH96" i="3"/>
  <c r="BO97" i="3"/>
  <c r="V97" i="3"/>
  <c r="Z96" i="3"/>
  <c r="BU95" i="3"/>
  <c r="U97" i="3"/>
  <c r="CP95" i="3"/>
  <c r="CA95" i="3"/>
  <c r="AS96" i="3"/>
  <c r="BR96" i="3"/>
  <c r="E95" i="3"/>
  <c r="BQ95" i="3"/>
  <c r="AQ96" i="3"/>
  <c r="Q97" i="3"/>
  <c r="CC97" i="3"/>
  <c r="CL95" i="3"/>
  <c r="K95" i="3"/>
  <c r="BW95" i="3"/>
  <c r="AY97" i="3"/>
  <c r="AX96" i="3"/>
  <c r="BS97" i="3"/>
  <c r="BX96" i="3"/>
  <c r="P95" i="3"/>
  <c r="AL97" i="3"/>
  <c r="AP96" i="3"/>
  <c r="BE95" i="3"/>
  <c r="E97" i="3"/>
  <c r="BZ95" i="3"/>
  <c r="BK95" i="3"/>
  <c r="BN96" i="3"/>
  <c r="CN96" i="3"/>
  <c r="BW97" i="3"/>
  <c r="CD96" i="3"/>
  <c r="AS95" i="3"/>
  <c r="AK96" i="3"/>
  <c r="BM96" i="3"/>
  <c r="CE95" i="3"/>
  <c r="Y97" i="3"/>
  <c r="CG95" i="3"/>
  <c r="D95" i="3"/>
  <c r="AA95" i="3"/>
  <c r="AD97" i="3"/>
  <c r="AX97" i="3"/>
  <c r="BB96" i="3"/>
  <c r="P97" i="3"/>
  <c r="CK95" i="3"/>
  <c r="AK97" i="3"/>
  <c r="E96" i="3"/>
  <c r="AW96" i="3"/>
  <c r="BF96" i="3"/>
  <c r="L95" i="3"/>
  <c r="BH97" i="3"/>
  <c r="AY96" i="3"/>
  <c r="F97" i="3"/>
  <c r="AP95" i="3"/>
  <c r="BA96" i="3"/>
  <c r="CH96" i="3"/>
  <c r="BO95" i="3"/>
  <c r="I97" i="3"/>
  <c r="K97" i="3"/>
  <c r="Z95" i="3"/>
  <c r="BV96" i="3"/>
  <c r="J96" i="3"/>
  <c r="J95" i="3"/>
  <c r="CO95" i="3"/>
  <c r="AZ96" i="3"/>
  <c r="AU97" i="3"/>
  <c r="AO96" i="3"/>
  <c r="BD95" i="3"/>
  <c r="T97" i="3"/>
  <c r="AJ96" i="3"/>
  <c r="AE97" i="3"/>
  <c r="N96" i="3"/>
  <c r="CK96" i="3"/>
  <c r="AG95" i="3"/>
  <c r="G96" i="3"/>
  <c r="BS96" i="3"/>
  <c r="AS97" i="3"/>
  <c r="BB95" i="3"/>
  <c r="N95" i="3"/>
  <c r="AM95" i="3"/>
  <c r="M96" i="3"/>
  <c r="H97" i="3"/>
  <c r="CF95" i="3"/>
  <c r="AH97" i="3"/>
  <c r="AL96" i="3"/>
  <c r="CH97" i="3"/>
  <c r="CL96" i="3"/>
  <c r="BH95" i="3"/>
  <c r="O96" i="3"/>
  <c r="BA97" i="3"/>
  <c r="V95" i="3"/>
  <c r="U96" i="3"/>
  <c r="AZ95" i="3"/>
  <c r="AB96" i="3"/>
  <c r="U95" i="3"/>
  <c r="BG96" i="3"/>
  <c r="AG97" i="3"/>
  <c r="P96" i="3"/>
  <c r="CM95" i="3"/>
  <c r="AC96" i="3"/>
  <c r="X97" i="3"/>
  <c r="R96" i="3"/>
  <c r="F95" i="3"/>
  <c r="V96" i="3"/>
  <c r="AY95" i="3"/>
  <c r="CB96" i="3"/>
  <c r="S95" i="3"/>
  <c r="CD97" i="3"/>
  <c r="AI96" i="3"/>
  <c r="C10" i="3" l="1"/>
  <c r="CR4" i="3"/>
  <c r="E12" i="1"/>
  <c r="E4" i="1"/>
  <c r="BQ12" i="3" l="1"/>
  <c r="CJ12" i="3"/>
  <c r="BT12" i="3"/>
  <c r="BD12" i="3"/>
  <c r="AN12" i="3"/>
  <c r="X12" i="3"/>
  <c r="H12" i="3"/>
  <c r="S12" i="3"/>
  <c r="D12" i="3"/>
  <c r="BK12" i="3"/>
  <c r="AC12" i="3"/>
  <c r="CO12" i="3"/>
  <c r="BI12" i="3"/>
  <c r="CP12" i="3"/>
  <c r="BZ12" i="3"/>
  <c r="BJ12" i="3"/>
  <c r="AT12" i="3"/>
  <c r="AD12" i="3"/>
  <c r="N12" i="3"/>
  <c r="CC12" i="3"/>
  <c r="AW12" i="3"/>
  <c r="Q12" i="3"/>
  <c r="BG12" i="3"/>
  <c r="BA12" i="3"/>
  <c r="CF12" i="3"/>
  <c r="BP12" i="3"/>
  <c r="AZ12" i="3"/>
  <c r="AJ12" i="3"/>
  <c r="T12" i="3"/>
  <c r="G12" i="3"/>
  <c r="W12" i="3"/>
  <c r="CK12" i="3"/>
  <c r="BE12" i="3"/>
  <c r="U12" i="3"/>
  <c r="CE12" i="3"/>
  <c r="AY12" i="3"/>
  <c r="CL12" i="3"/>
  <c r="BV12" i="3"/>
  <c r="BF12" i="3"/>
  <c r="AP12" i="3"/>
  <c r="Z12" i="3"/>
  <c r="J12" i="3"/>
  <c r="BS12" i="3"/>
  <c r="AM12" i="3"/>
  <c r="I12" i="3"/>
  <c r="AQ12" i="3"/>
  <c r="AK12" i="3"/>
  <c r="CB12" i="3"/>
  <c r="BL12" i="3"/>
  <c r="AV12" i="3"/>
  <c r="AF12" i="3"/>
  <c r="P12" i="3"/>
  <c r="K12" i="3"/>
  <c r="AA12" i="3"/>
  <c r="CA12" i="3"/>
  <c r="AU12" i="3"/>
  <c r="M12" i="3"/>
  <c r="BY12" i="3"/>
  <c r="AS12" i="3"/>
  <c r="CH12" i="3"/>
  <c r="BR12" i="3"/>
  <c r="BB12" i="3"/>
  <c r="AL12" i="3"/>
  <c r="V12" i="3"/>
  <c r="F12" i="3"/>
  <c r="BM12" i="3"/>
  <c r="AG12" i="3"/>
  <c r="CM12" i="3"/>
  <c r="CG12" i="3"/>
  <c r="CN12" i="3"/>
  <c r="BX12" i="3"/>
  <c r="BH12" i="3"/>
  <c r="AR12" i="3"/>
  <c r="AB12" i="3"/>
  <c r="L12" i="3"/>
  <c r="O12" i="3"/>
  <c r="AE12" i="3"/>
  <c r="BU12" i="3"/>
  <c r="AO12" i="3"/>
  <c r="E12" i="3"/>
  <c r="BO12" i="3"/>
  <c r="AI12" i="3"/>
  <c r="CD12" i="3"/>
  <c r="BN12" i="3"/>
  <c r="AX12" i="3"/>
  <c r="AH12" i="3"/>
  <c r="R12" i="3"/>
  <c r="CI12" i="3"/>
  <c r="BC12" i="3"/>
  <c r="Y12" i="3"/>
  <c r="BW12" i="3"/>
  <c r="AS32" i="3" l="1"/>
  <c r="AS36" i="3"/>
  <c r="AS33" i="3"/>
  <c r="AS37" i="3"/>
  <c r="CA33" i="3"/>
  <c r="CA32" i="3"/>
  <c r="CA36" i="3"/>
  <c r="CA37" i="3"/>
  <c r="AF32" i="3"/>
  <c r="AF33" i="3"/>
  <c r="AF36" i="3"/>
  <c r="AF37" i="3"/>
  <c r="AK32" i="3"/>
  <c r="AK36" i="3"/>
  <c r="AK33" i="3"/>
  <c r="AK37" i="3"/>
  <c r="BS33" i="3"/>
  <c r="BS32" i="3"/>
  <c r="BS36" i="3"/>
  <c r="BS37" i="3"/>
  <c r="W33" i="3"/>
  <c r="W32" i="3"/>
  <c r="W36" i="3"/>
  <c r="W37" i="3"/>
  <c r="Y32" i="3"/>
  <c r="Y36" i="3"/>
  <c r="Y33" i="3"/>
  <c r="Y37" i="3"/>
  <c r="AH36" i="3"/>
  <c r="AH37" i="3"/>
  <c r="AH32" i="3"/>
  <c r="AH33" i="3"/>
  <c r="AI33" i="3"/>
  <c r="AI32" i="3"/>
  <c r="AI36" i="3"/>
  <c r="AI37" i="3"/>
  <c r="BU32" i="3"/>
  <c r="BU36" i="3"/>
  <c r="BU33" i="3"/>
  <c r="BU37" i="3"/>
  <c r="AB33" i="3"/>
  <c r="AB36" i="3"/>
  <c r="AB32" i="3"/>
  <c r="AB37" i="3"/>
  <c r="CN33" i="3"/>
  <c r="CN36" i="3"/>
  <c r="CN32" i="3"/>
  <c r="CN37" i="3"/>
  <c r="BM32" i="3"/>
  <c r="BM36" i="3"/>
  <c r="BM33" i="3"/>
  <c r="BM37" i="3"/>
  <c r="BB32" i="3"/>
  <c r="BB33" i="3"/>
  <c r="BB37" i="3"/>
  <c r="BB36" i="3"/>
  <c r="BY32" i="3"/>
  <c r="BY36" i="3"/>
  <c r="BY33" i="3"/>
  <c r="BY37" i="3"/>
  <c r="AA33" i="3"/>
  <c r="AA32" i="3"/>
  <c r="AA36" i="3"/>
  <c r="AA37" i="3"/>
  <c r="AV32" i="3"/>
  <c r="AV33" i="3"/>
  <c r="AV36" i="3"/>
  <c r="AV37" i="3"/>
  <c r="AQ33" i="3"/>
  <c r="AQ32" i="3"/>
  <c r="AQ36" i="3"/>
  <c r="AQ37" i="3"/>
  <c r="J36" i="3"/>
  <c r="J37" i="3"/>
  <c r="J32" i="3"/>
  <c r="J33" i="3"/>
  <c r="BV36" i="3"/>
  <c r="BV37" i="3"/>
  <c r="BV32" i="3"/>
  <c r="BV33" i="3"/>
  <c r="U32" i="3"/>
  <c r="U36" i="3"/>
  <c r="U33" i="3"/>
  <c r="U37" i="3"/>
  <c r="G33" i="3"/>
  <c r="G32" i="3"/>
  <c r="G36" i="3"/>
  <c r="G37" i="3"/>
  <c r="BP33" i="3"/>
  <c r="BP36" i="3"/>
  <c r="BP32" i="3"/>
  <c r="BP37" i="3"/>
  <c r="Q32" i="3"/>
  <c r="Q36" i="3"/>
  <c r="Q33" i="3"/>
  <c r="Q37" i="3"/>
  <c r="AD32" i="3"/>
  <c r="AD33" i="3"/>
  <c r="AD37" i="3"/>
  <c r="AD36" i="3"/>
  <c r="CP32" i="3"/>
  <c r="CP33" i="3"/>
  <c r="CP37" i="3"/>
  <c r="CP36" i="3"/>
  <c r="BK33" i="3"/>
  <c r="BK32" i="3"/>
  <c r="BK36" i="3"/>
  <c r="BK37" i="3"/>
  <c r="X32" i="3"/>
  <c r="X33" i="3"/>
  <c r="X36" i="3"/>
  <c r="X37" i="3"/>
  <c r="CJ32" i="3"/>
  <c r="CJ36" i="3"/>
  <c r="CJ37" i="3"/>
  <c r="CJ33" i="3"/>
  <c r="BC33" i="3"/>
  <c r="BC32" i="3"/>
  <c r="BC36" i="3"/>
  <c r="BC37" i="3"/>
  <c r="BO33" i="3"/>
  <c r="BO32" i="3"/>
  <c r="BO36" i="3"/>
  <c r="BO37" i="3"/>
  <c r="AR33" i="3"/>
  <c r="AR36" i="3"/>
  <c r="AR37" i="3"/>
  <c r="AR32" i="3"/>
  <c r="F32" i="3"/>
  <c r="F33" i="3"/>
  <c r="F37" i="3"/>
  <c r="F36" i="3"/>
  <c r="K33" i="3"/>
  <c r="K32" i="3"/>
  <c r="K36" i="3"/>
  <c r="K37" i="3"/>
  <c r="I32" i="3"/>
  <c r="I36" i="3"/>
  <c r="I33" i="3"/>
  <c r="I37" i="3"/>
  <c r="Z36" i="3"/>
  <c r="Z37" i="3"/>
  <c r="Z32" i="3"/>
  <c r="Z33" i="3"/>
  <c r="CL37" i="3"/>
  <c r="CL32" i="3"/>
  <c r="CL33" i="3"/>
  <c r="CL36" i="3"/>
  <c r="BE32" i="3"/>
  <c r="BE36" i="3"/>
  <c r="BE33" i="3"/>
  <c r="BE37" i="3"/>
  <c r="T33" i="3"/>
  <c r="T36" i="3"/>
  <c r="T32" i="3"/>
  <c r="T37" i="3"/>
  <c r="CF33" i="3"/>
  <c r="CF36" i="3"/>
  <c r="CF32" i="3"/>
  <c r="CF37" i="3"/>
  <c r="AW32" i="3"/>
  <c r="AW36" i="3"/>
  <c r="AW33" i="3"/>
  <c r="AW37" i="3"/>
  <c r="AT32" i="3"/>
  <c r="AT33" i="3"/>
  <c r="AT37" i="3"/>
  <c r="AT36" i="3"/>
  <c r="BI32" i="3"/>
  <c r="BI36" i="3"/>
  <c r="BI33" i="3"/>
  <c r="BI37" i="3"/>
  <c r="D33" i="3"/>
  <c r="D32" i="3"/>
  <c r="D36" i="3"/>
  <c r="D37" i="3"/>
  <c r="AN32" i="3"/>
  <c r="AN33" i="3"/>
  <c r="AN36" i="3"/>
  <c r="AN37" i="3"/>
  <c r="BQ32" i="3"/>
  <c r="BQ36" i="3"/>
  <c r="BQ33" i="3"/>
  <c r="BQ37" i="3"/>
  <c r="CI33" i="3"/>
  <c r="CI32" i="3"/>
  <c r="CI36" i="3"/>
  <c r="CI37" i="3"/>
  <c r="BN36" i="3"/>
  <c r="BN37" i="3"/>
  <c r="BN32" i="3"/>
  <c r="BN33" i="3"/>
  <c r="E32" i="3"/>
  <c r="E36" i="3"/>
  <c r="E33" i="3"/>
  <c r="E37" i="3"/>
  <c r="O33" i="3"/>
  <c r="O32" i="3"/>
  <c r="O36" i="3"/>
  <c r="O37" i="3"/>
  <c r="BH33" i="3"/>
  <c r="BH36" i="3"/>
  <c r="BH37" i="3"/>
  <c r="BH32" i="3"/>
  <c r="CM33" i="3"/>
  <c r="CM32" i="3"/>
  <c r="CM36" i="3"/>
  <c r="CM37" i="3"/>
  <c r="V32" i="3"/>
  <c r="V33" i="3"/>
  <c r="V37" i="3"/>
  <c r="V36" i="3"/>
  <c r="CH32" i="3"/>
  <c r="CH33" i="3"/>
  <c r="CH37" i="3"/>
  <c r="CH36" i="3"/>
  <c r="AU33" i="3"/>
  <c r="AU32" i="3"/>
  <c r="AU36" i="3"/>
  <c r="AU37" i="3"/>
  <c r="P32" i="3"/>
  <c r="P37" i="3"/>
  <c r="P33" i="3"/>
  <c r="P36" i="3"/>
  <c r="CB32" i="3"/>
  <c r="CB33" i="3"/>
  <c r="CB36" i="3"/>
  <c r="CB37" i="3"/>
  <c r="AM33" i="3"/>
  <c r="AM32" i="3"/>
  <c r="AM36" i="3"/>
  <c r="AM37" i="3"/>
  <c r="AP36" i="3"/>
  <c r="AP37" i="3"/>
  <c r="AP32" i="3"/>
  <c r="AP33" i="3"/>
  <c r="AY33" i="3"/>
  <c r="AY32" i="3"/>
  <c r="AY36" i="3"/>
  <c r="AY37" i="3"/>
  <c r="CK32" i="3"/>
  <c r="CK33" i="3"/>
  <c r="CK37" i="3"/>
  <c r="CK36" i="3"/>
  <c r="AJ33" i="3"/>
  <c r="AJ36" i="3"/>
  <c r="AJ37" i="3"/>
  <c r="AJ32" i="3"/>
  <c r="BA32" i="3"/>
  <c r="BA36" i="3"/>
  <c r="BA33" i="3"/>
  <c r="BA37" i="3"/>
  <c r="CC32" i="3"/>
  <c r="CC36" i="3"/>
  <c r="CC33" i="3"/>
  <c r="CC37" i="3"/>
  <c r="BJ32" i="3"/>
  <c r="BJ33" i="3"/>
  <c r="BJ37" i="3"/>
  <c r="BJ36" i="3"/>
  <c r="CO32" i="3"/>
  <c r="CO33" i="3"/>
  <c r="CO37" i="3"/>
  <c r="CO36" i="3"/>
  <c r="S33" i="3"/>
  <c r="S32" i="3"/>
  <c r="S36" i="3"/>
  <c r="S37" i="3"/>
  <c r="BD32" i="3"/>
  <c r="BD33" i="3"/>
  <c r="BD36" i="3"/>
  <c r="BD37" i="3"/>
  <c r="AX36" i="3"/>
  <c r="AX37" i="3"/>
  <c r="AX32" i="3"/>
  <c r="AX33" i="3"/>
  <c r="AE33" i="3"/>
  <c r="AE32" i="3"/>
  <c r="AE36" i="3"/>
  <c r="AE37" i="3"/>
  <c r="CG32" i="3"/>
  <c r="CG33" i="3"/>
  <c r="CG37" i="3"/>
  <c r="CG36" i="3"/>
  <c r="BR32" i="3"/>
  <c r="BR33" i="3"/>
  <c r="BR37" i="3"/>
  <c r="BR36" i="3"/>
  <c r="M32" i="3"/>
  <c r="M36" i="3"/>
  <c r="M33" i="3"/>
  <c r="M37" i="3"/>
  <c r="BL32" i="3"/>
  <c r="BL33" i="3"/>
  <c r="BL36" i="3"/>
  <c r="BL37" i="3"/>
  <c r="BW33" i="3"/>
  <c r="BW32" i="3"/>
  <c r="BW36" i="3"/>
  <c r="BW37" i="3"/>
  <c r="R36" i="3"/>
  <c r="R37" i="3"/>
  <c r="R32" i="3"/>
  <c r="R33" i="3"/>
  <c r="CD36" i="3"/>
  <c r="CD37" i="3"/>
  <c r="CD32" i="3"/>
  <c r="CD33" i="3"/>
  <c r="AO32" i="3"/>
  <c r="AO36" i="3"/>
  <c r="AO33" i="3"/>
  <c r="AO37" i="3"/>
  <c r="L33" i="3"/>
  <c r="L36" i="3"/>
  <c r="L32" i="3"/>
  <c r="L37" i="3"/>
  <c r="BX33" i="3"/>
  <c r="BX36" i="3"/>
  <c r="BX37" i="3"/>
  <c r="BX32" i="3"/>
  <c r="AG32" i="3"/>
  <c r="AG36" i="3"/>
  <c r="AG33" i="3"/>
  <c r="AG37" i="3"/>
  <c r="AL32" i="3"/>
  <c r="AL33" i="3"/>
  <c r="AL37" i="3"/>
  <c r="AL36" i="3"/>
  <c r="BF36" i="3"/>
  <c r="BF37" i="3"/>
  <c r="BF32" i="3"/>
  <c r="BF33" i="3"/>
  <c r="CE33" i="3"/>
  <c r="CE32" i="3"/>
  <c r="CE36" i="3"/>
  <c r="CE37" i="3"/>
  <c r="AZ33" i="3"/>
  <c r="AZ36" i="3"/>
  <c r="AZ37" i="3"/>
  <c r="AZ32" i="3"/>
  <c r="BG33" i="3"/>
  <c r="BG32" i="3"/>
  <c r="BG36" i="3"/>
  <c r="BG37" i="3"/>
  <c r="N32" i="3"/>
  <c r="N33" i="3"/>
  <c r="N37" i="3"/>
  <c r="N36" i="3"/>
  <c r="BZ32" i="3"/>
  <c r="BZ33" i="3"/>
  <c r="BZ37" i="3"/>
  <c r="BZ36" i="3"/>
  <c r="AC32" i="3"/>
  <c r="AC36" i="3"/>
  <c r="AC33" i="3"/>
  <c r="AC37" i="3"/>
  <c r="H32" i="3"/>
  <c r="H33" i="3"/>
  <c r="H36" i="3"/>
  <c r="H37" i="3"/>
  <c r="BT32" i="3"/>
  <c r="BT37" i="3"/>
  <c r="BT33" i="3"/>
  <c r="BT36" i="3"/>
  <c r="Y24" i="3"/>
  <c r="Y20" i="3"/>
  <c r="Y23" i="3"/>
  <c r="Y19" i="3"/>
  <c r="AH19" i="3"/>
  <c r="AH23" i="3"/>
  <c r="AH20" i="3"/>
  <c r="AH24" i="3"/>
  <c r="AI23" i="3"/>
  <c r="AI24" i="3"/>
  <c r="AI19" i="3"/>
  <c r="AI20" i="3"/>
  <c r="BU24" i="3"/>
  <c r="BU20" i="3"/>
  <c r="BU23" i="3"/>
  <c r="BU19" i="3"/>
  <c r="AB20" i="3"/>
  <c r="AB24" i="3"/>
  <c r="AB19" i="3"/>
  <c r="AB23" i="3"/>
  <c r="CN20" i="3"/>
  <c r="CN19" i="3"/>
  <c r="CN23" i="3"/>
  <c r="CN24" i="3"/>
  <c r="BM19" i="3"/>
  <c r="BM23" i="3"/>
  <c r="BM24" i="3"/>
  <c r="BM20" i="3"/>
  <c r="BB19" i="3"/>
  <c r="BB23" i="3"/>
  <c r="BB24" i="3"/>
  <c r="BB20" i="3"/>
  <c r="BY20" i="3"/>
  <c r="BY23" i="3"/>
  <c r="BY24" i="3"/>
  <c r="BY19" i="3"/>
  <c r="AA24" i="3"/>
  <c r="AA20" i="3"/>
  <c r="AA23" i="3"/>
  <c r="AA19" i="3"/>
  <c r="AV20" i="3"/>
  <c r="AV24" i="3"/>
  <c r="AV23" i="3"/>
  <c r="AV19" i="3"/>
  <c r="AQ23" i="3"/>
  <c r="AQ19" i="3"/>
  <c r="AQ24" i="3"/>
  <c r="AQ20" i="3"/>
  <c r="J19" i="3"/>
  <c r="J23" i="3"/>
  <c r="J24" i="3"/>
  <c r="J20" i="3"/>
  <c r="BV19" i="3"/>
  <c r="BV23" i="3"/>
  <c r="BV24" i="3"/>
  <c r="BV20" i="3"/>
  <c r="U24" i="3"/>
  <c r="U23" i="3"/>
  <c r="U19" i="3"/>
  <c r="U20" i="3"/>
  <c r="G19" i="3"/>
  <c r="G20" i="3"/>
  <c r="G24" i="3"/>
  <c r="G23" i="3"/>
  <c r="BP20" i="3"/>
  <c r="BP24" i="3"/>
  <c r="BP23" i="3"/>
  <c r="BP19" i="3"/>
  <c r="Q19" i="3"/>
  <c r="Q24" i="3"/>
  <c r="Q20" i="3"/>
  <c r="Q23" i="3"/>
  <c r="AD19" i="3"/>
  <c r="AD23" i="3"/>
  <c r="AD24" i="3"/>
  <c r="AD20" i="3"/>
  <c r="CP19" i="3"/>
  <c r="CP23" i="3"/>
  <c r="CP20" i="3"/>
  <c r="CP24" i="3"/>
  <c r="BK23" i="3"/>
  <c r="BK24" i="3"/>
  <c r="BK19" i="3"/>
  <c r="BK20" i="3"/>
  <c r="X20" i="3"/>
  <c r="X24" i="3"/>
  <c r="X23" i="3"/>
  <c r="X19" i="3"/>
  <c r="CJ20" i="3"/>
  <c r="CJ23" i="3"/>
  <c r="CJ19" i="3"/>
  <c r="CJ24" i="3"/>
  <c r="BC19" i="3"/>
  <c r="BC20" i="3"/>
  <c r="BC23" i="3"/>
  <c r="BC24" i="3"/>
  <c r="AX19" i="3"/>
  <c r="AX23" i="3"/>
  <c r="AX20" i="3"/>
  <c r="AX24" i="3"/>
  <c r="BO23" i="3"/>
  <c r="BO24" i="3"/>
  <c r="BO19" i="3"/>
  <c r="BO20" i="3"/>
  <c r="AE23" i="3"/>
  <c r="AE24" i="3"/>
  <c r="AE19" i="3"/>
  <c r="AE20" i="3"/>
  <c r="AR20" i="3"/>
  <c r="AR24" i="3"/>
  <c r="AR19" i="3"/>
  <c r="AR23" i="3"/>
  <c r="CG24" i="3"/>
  <c r="CG23" i="3"/>
  <c r="CG19" i="3"/>
  <c r="CG20" i="3"/>
  <c r="F19" i="3"/>
  <c r="F23" i="3"/>
  <c r="F24" i="3"/>
  <c r="F20" i="3"/>
  <c r="BR19" i="3"/>
  <c r="BR23" i="3"/>
  <c r="BR24" i="3"/>
  <c r="BR20" i="3"/>
  <c r="M20" i="3"/>
  <c r="M23" i="3"/>
  <c r="M19" i="3"/>
  <c r="M24" i="3"/>
  <c r="K23" i="3"/>
  <c r="K19" i="3"/>
  <c r="K24" i="3"/>
  <c r="K20" i="3"/>
  <c r="BL20" i="3"/>
  <c r="BL24" i="3"/>
  <c r="BL23" i="3"/>
  <c r="BL19" i="3"/>
  <c r="I24" i="3"/>
  <c r="I20" i="3"/>
  <c r="I23" i="3"/>
  <c r="I19" i="3"/>
  <c r="Z19" i="3"/>
  <c r="Z23" i="3"/>
  <c r="Z24" i="3"/>
  <c r="Z20" i="3"/>
  <c r="CL19" i="3"/>
  <c r="CL23" i="3"/>
  <c r="CL24" i="3"/>
  <c r="CL20" i="3"/>
  <c r="BE24" i="3"/>
  <c r="BE20" i="3"/>
  <c r="BE23" i="3"/>
  <c r="BE19" i="3"/>
  <c r="T20" i="3"/>
  <c r="T24" i="3"/>
  <c r="T23" i="3"/>
  <c r="T19" i="3"/>
  <c r="CF20" i="3"/>
  <c r="CF23" i="3"/>
  <c r="CF19" i="3"/>
  <c r="CF24" i="3"/>
  <c r="AW19" i="3"/>
  <c r="AW24" i="3"/>
  <c r="AW20" i="3"/>
  <c r="AW23" i="3"/>
  <c r="AT19" i="3"/>
  <c r="AT23" i="3"/>
  <c r="AT24" i="3"/>
  <c r="AT20" i="3"/>
  <c r="BI20" i="3"/>
  <c r="BI23" i="3"/>
  <c r="BI19" i="3"/>
  <c r="BI24" i="3"/>
  <c r="D20" i="3"/>
  <c r="D19" i="3"/>
  <c r="D24" i="3"/>
  <c r="D23" i="3"/>
  <c r="C14" i="3"/>
  <c r="AN20" i="3"/>
  <c r="AN24" i="3"/>
  <c r="AN23" i="3"/>
  <c r="AN19" i="3"/>
  <c r="BQ24" i="3"/>
  <c r="BQ20" i="3"/>
  <c r="BQ23" i="3"/>
  <c r="BQ19" i="3"/>
  <c r="CI19" i="3"/>
  <c r="CI20" i="3"/>
  <c r="CI24" i="3"/>
  <c r="CI23" i="3"/>
  <c r="BN19" i="3"/>
  <c r="BN23" i="3"/>
  <c r="BN20" i="3"/>
  <c r="BN24" i="3"/>
  <c r="E24" i="3"/>
  <c r="E20" i="3"/>
  <c r="E23" i="3"/>
  <c r="E19" i="3"/>
  <c r="O23" i="3"/>
  <c r="O24" i="3"/>
  <c r="O20" i="3"/>
  <c r="O19" i="3"/>
  <c r="BH20" i="3"/>
  <c r="BH24" i="3"/>
  <c r="BH19" i="3"/>
  <c r="BH23" i="3"/>
  <c r="CM20" i="3"/>
  <c r="CM23" i="3"/>
  <c r="CM24" i="3"/>
  <c r="CM19" i="3"/>
  <c r="V19" i="3"/>
  <c r="V23" i="3"/>
  <c r="V24" i="3"/>
  <c r="V20" i="3"/>
  <c r="CH19" i="3"/>
  <c r="CH23" i="3"/>
  <c r="CH24" i="3"/>
  <c r="CH20" i="3"/>
  <c r="AU23" i="3"/>
  <c r="AU24" i="3"/>
  <c r="AU20" i="3"/>
  <c r="AU19" i="3"/>
  <c r="P20" i="3"/>
  <c r="P24" i="3"/>
  <c r="P23" i="3"/>
  <c r="P19" i="3"/>
  <c r="CB20" i="3"/>
  <c r="CB24" i="3"/>
  <c r="CB23" i="3"/>
  <c r="CB19" i="3"/>
  <c r="AM19" i="3"/>
  <c r="AM20" i="3"/>
  <c r="AM24" i="3"/>
  <c r="AM23" i="3"/>
  <c r="AP19" i="3"/>
  <c r="AP23" i="3"/>
  <c r="AP24" i="3"/>
  <c r="AP20" i="3"/>
  <c r="AY23" i="3"/>
  <c r="AY24" i="3"/>
  <c r="AY19" i="3"/>
  <c r="AY20" i="3"/>
  <c r="CK24" i="3"/>
  <c r="CK20" i="3"/>
  <c r="CK23" i="3"/>
  <c r="CK19" i="3"/>
  <c r="AJ20" i="3"/>
  <c r="AJ24" i="3"/>
  <c r="AJ23" i="3"/>
  <c r="AJ19" i="3"/>
  <c r="BA24" i="3"/>
  <c r="BA23" i="3"/>
  <c r="BA19" i="3"/>
  <c r="BA20" i="3"/>
  <c r="CC19" i="3"/>
  <c r="CC24" i="3"/>
  <c r="CC20" i="3"/>
  <c r="CC23" i="3"/>
  <c r="BJ19" i="3"/>
  <c r="BJ23" i="3"/>
  <c r="BJ24" i="3"/>
  <c r="BJ20" i="3"/>
  <c r="CO20" i="3"/>
  <c r="CO23" i="3"/>
  <c r="CO24" i="3"/>
  <c r="CO19" i="3"/>
  <c r="S23" i="3"/>
  <c r="S24" i="3"/>
  <c r="S19" i="3"/>
  <c r="S20" i="3"/>
  <c r="BD20" i="3"/>
  <c r="BD24" i="3"/>
  <c r="BD23" i="3"/>
  <c r="BD19" i="3"/>
  <c r="BW23" i="3"/>
  <c r="BW19" i="3"/>
  <c r="BW24" i="3"/>
  <c r="BW20" i="3"/>
  <c r="R19" i="3"/>
  <c r="R23" i="3"/>
  <c r="R20" i="3"/>
  <c r="R24" i="3"/>
  <c r="CD19" i="3"/>
  <c r="CD23" i="3"/>
  <c r="CD20" i="3"/>
  <c r="CD24" i="3"/>
  <c r="AO24" i="3"/>
  <c r="AO20" i="3"/>
  <c r="AO23" i="3"/>
  <c r="AO19" i="3"/>
  <c r="L20" i="3"/>
  <c r="L24" i="3"/>
  <c r="L19" i="3"/>
  <c r="L23" i="3"/>
  <c r="BX20" i="3"/>
  <c r="BX19" i="3"/>
  <c r="BX23" i="3"/>
  <c r="BX24" i="3"/>
  <c r="AG19" i="3"/>
  <c r="AG23" i="3"/>
  <c r="AG24" i="3"/>
  <c r="AG20" i="3"/>
  <c r="AL19" i="3"/>
  <c r="AL23" i="3"/>
  <c r="AL24" i="3"/>
  <c r="AL20" i="3"/>
  <c r="AS20" i="3"/>
  <c r="AS23" i="3"/>
  <c r="AS19" i="3"/>
  <c r="AS24" i="3"/>
  <c r="CA23" i="3"/>
  <c r="CA20" i="3"/>
  <c r="CA24" i="3"/>
  <c r="CA19" i="3"/>
  <c r="AF20" i="3"/>
  <c r="AF24" i="3"/>
  <c r="AF23" i="3"/>
  <c r="AF19" i="3"/>
  <c r="AK24" i="3"/>
  <c r="AK20" i="3"/>
  <c r="AK23" i="3"/>
  <c r="AK19" i="3"/>
  <c r="BS19" i="3"/>
  <c r="BS20" i="3"/>
  <c r="BS24" i="3"/>
  <c r="BS23" i="3"/>
  <c r="BF19" i="3"/>
  <c r="BF23" i="3"/>
  <c r="BF24" i="3"/>
  <c r="BF20" i="3"/>
  <c r="CE23" i="3"/>
  <c r="CE19" i="3"/>
  <c r="CE20" i="3"/>
  <c r="CE24" i="3"/>
  <c r="W19" i="3"/>
  <c r="W20" i="3"/>
  <c r="W23" i="3"/>
  <c r="W24" i="3"/>
  <c r="AZ20" i="3"/>
  <c r="AZ24" i="3"/>
  <c r="AZ23" i="3"/>
  <c r="AZ19" i="3"/>
  <c r="BG24" i="3"/>
  <c r="BG20" i="3"/>
  <c r="BG23" i="3"/>
  <c r="BG19" i="3"/>
  <c r="N19" i="3"/>
  <c r="N23" i="3"/>
  <c r="N24" i="3"/>
  <c r="N20" i="3"/>
  <c r="BZ19" i="3"/>
  <c r="BZ23" i="3"/>
  <c r="BZ20" i="3"/>
  <c r="BZ24" i="3"/>
  <c r="AC20" i="3"/>
  <c r="AC23" i="3"/>
  <c r="AC19" i="3"/>
  <c r="AC24" i="3"/>
  <c r="H20" i="3"/>
  <c r="H24" i="3"/>
  <c r="H23" i="3"/>
  <c r="H19" i="3"/>
  <c r="BT20" i="3"/>
  <c r="BT24" i="3"/>
  <c r="BT23" i="3"/>
  <c r="BT19" i="3"/>
  <c r="BG21" i="3" l="1"/>
  <c r="AK21" i="3"/>
  <c r="AO21" i="3"/>
  <c r="CC25" i="3"/>
  <c r="CK21" i="3"/>
  <c r="BH25" i="3"/>
  <c r="E21" i="3"/>
  <c r="BQ21" i="3"/>
  <c r="AW21" i="3"/>
  <c r="K25" i="3"/>
  <c r="AX21" i="3"/>
  <c r="CP21" i="3"/>
  <c r="Q21" i="3"/>
  <c r="AQ25" i="3"/>
  <c r="AH21" i="3"/>
  <c r="BT34" i="3"/>
  <c r="AC34" i="3"/>
  <c r="AG34" i="3"/>
  <c r="AO34" i="3"/>
  <c r="M34" i="3"/>
  <c r="CC34" i="3"/>
  <c r="BA34" i="3"/>
  <c r="P34" i="3"/>
  <c r="E34" i="3"/>
  <c r="BQ34" i="3"/>
  <c r="BI34" i="3"/>
  <c r="AW34" i="3"/>
  <c r="BE34" i="3"/>
  <c r="I34" i="3"/>
  <c r="Q34" i="3"/>
  <c r="U34" i="3"/>
  <c r="BY34" i="3"/>
  <c r="BM34" i="3"/>
  <c r="BU34" i="3"/>
  <c r="Y34" i="3"/>
  <c r="AK34" i="3"/>
  <c r="AS34" i="3"/>
  <c r="CA21" i="3"/>
  <c r="BT21" i="3"/>
  <c r="H21" i="3"/>
  <c r="AZ21" i="3"/>
  <c r="AF21" i="3"/>
  <c r="BD21" i="3"/>
  <c r="CO21" i="3"/>
  <c r="AJ21" i="3"/>
  <c r="CB21" i="3"/>
  <c r="P21" i="3"/>
  <c r="CM21" i="3"/>
  <c r="AN21" i="3"/>
  <c r="AE25" i="3"/>
  <c r="BO25" i="3"/>
  <c r="BC21" i="3"/>
  <c r="BK25" i="3"/>
  <c r="G21" i="3"/>
  <c r="AI25" i="3"/>
  <c r="H34" i="3"/>
  <c r="BZ34" i="3"/>
  <c r="N34" i="3"/>
  <c r="BF38" i="3"/>
  <c r="AL34" i="3"/>
  <c r="CD38" i="3"/>
  <c r="R38" i="3"/>
  <c r="BL34" i="3"/>
  <c r="BR34" i="3"/>
  <c r="CG34" i="3"/>
  <c r="AX38" i="3"/>
  <c r="BD34" i="3"/>
  <c r="CO34" i="3"/>
  <c r="BJ34" i="3"/>
  <c r="CK34" i="3"/>
  <c r="AP38" i="3"/>
  <c r="CB34" i="3"/>
  <c r="CH34" i="3"/>
  <c r="V34" i="3"/>
  <c r="N25" i="3"/>
  <c r="CE21" i="3"/>
  <c r="BF25" i="3"/>
  <c r="BS25" i="3"/>
  <c r="AL25" i="3"/>
  <c r="AG25" i="3"/>
  <c r="CO25" i="3"/>
  <c r="BJ25" i="3"/>
  <c r="AP25" i="3"/>
  <c r="AM25" i="3"/>
  <c r="AU21" i="3"/>
  <c r="CH25" i="3"/>
  <c r="V25" i="3"/>
  <c r="CM25" i="3"/>
  <c r="O21" i="3"/>
  <c r="CI25" i="3"/>
  <c r="AT21" i="3"/>
  <c r="CL21" i="3"/>
  <c r="Z21" i="3"/>
  <c r="BR21" i="3"/>
  <c r="F21" i="3"/>
  <c r="CG21" i="3"/>
  <c r="AE21" i="3"/>
  <c r="BO21" i="3"/>
  <c r="BC25" i="3"/>
  <c r="BK21" i="3"/>
  <c r="AD21" i="3"/>
  <c r="U21" i="3"/>
  <c r="BV21" i="3"/>
  <c r="J21" i="3"/>
  <c r="BB21" i="3"/>
  <c r="BM21" i="3"/>
  <c r="CN25" i="3"/>
  <c r="AI21" i="3"/>
  <c r="H38" i="3"/>
  <c r="BG38" i="3"/>
  <c r="CE38" i="3"/>
  <c r="BF34" i="3"/>
  <c r="CD34" i="3"/>
  <c r="R34" i="3"/>
  <c r="BW38" i="3"/>
  <c r="BL38" i="3"/>
  <c r="AE38" i="3"/>
  <c r="AX34" i="3"/>
  <c r="BD38" i="3"/>
  <c r="S38" i="3"/>
  <c r="AY38" i="3"/>
  <c r="AP34" i="3"/>
  <c r="AM38" i="3"/>
  <c r="CB38" i="3"/>
  <c r="AU38" i="3"/>
  <c r="CM38" i="3"/>
  <c r="O38" i="3"/>
  <c r="BN34" i="3"/>
  <c r="CI38" i="3"/>
  <c r="AN38" i="3"/>
  <c r="D38" i="3"/>
  <c r="Z34" i="3"/>
  <c r="BO38" i="3"/>
  <c r="BC38" i="3"/>
  <c r="CJ34" i="3"/>
  <c r="X38" i="3"/>
  <c r="BK38" i="3"/>
  <c r="G38" i="3"/>
  <c r="BV34" i="3"/>
  <c r="J34" i="3"/>
  <c r="AQ38" i="3"/>
  <c r="AV38" i="3"/>
  <c r="BZ21" i="3"/>
  <c r="CD21" i="3"/>
  <c r="BW25" i="3"/>
  <c r="BN21" i="3"/>
  <c r="BI25" i="3"/>
  <c r="CF25" i="3"/>
  <c r="K21" i="3"/>
  <c r="M25" i="3"/>
  <c r="AX25" i="3"/>
  <c r="CJ25" i="3"/>
  <c r="CP25" i="3"/>
  <c r="AQ21" i="3"/>
  <c r="AH25" i="3"/>
  <c r="AC38" i="3"/>
  <c r="AG38" i="3"/>
  <c r="AO38" i="3"/>
  <c r="M38" i="3"/>
  <c r="CC38" i="3"/>
  <c r="BA38" i="3"/>
  <c r="E38" i="3"/>
  <c r="BQ38" i="3"/>
  <c r="BI38" i="3"/>
  <c r="AW38" i="3"/>
  <c r="CF38" i="3"/>
  <c r="T38" i="3"/>
  <c r="BE38" i="3"/>
  <c r="I38" i="3"/>
  <c r="Q38" i="3"/>
  <c r="BP38" i="3"/>
  <c r="U38" i="3"/>
  <c r="BY38" i="3"/>
  <c r="BM38" i="3"/>
  <c r="CN38" i="3"/>
  <c r="AB38" i="3"/>
  <c r="BU38" i="3"/>
  <c r="Y38" i="3"/>
  <c r="AK38" i="3"/>
  <c r="AS38" i="3"/>
  <c r="CA25" i="3"/>
  <c r="R21" i="3"/>
  <c r="CC21" i="3"/>
  <c r="W21" i="3"/>
  <c r="BS21" i="3"/>
  <c r="S25" i="3"/>
  <c r="AY25" i="3"/>
  <c r="AM21" i="3"/>
  <c r="AU25" i="3"/>
  <c r="O25" i="3"/>
  <c r="CI21" i="3"/>
  <c r="AT25" i="3"/>
  <c r="CL25" i="3"/>
  <c r="Z25" i="3"/>
  <c r="BR25" i="3"/>
  <c r="F25" i="3"/>
  <c r="AD25" i="3"/>
  <c r="BV25" i="3"/>
  <c r="J25" i="3"/>
  <c r="BY25" i="3"/>
  <c r="BB25" i="3"/>
  <c r="BM25" i="3"/>
  <c r="AZ38" i="3"/>
  <c r="BX38" i="3"/>
  <c r="AJ38" i="3"/>
  <c r="BH38" i="3"/>
  <c r="CL34" i="3"/>
  <c r="AR38" i="3"/>
  <c r="CJ38" i="3"/>
  <c r="CI34" i="3"/>
  <c r="D34" i="3"/>
  <c r="BO34" i="3"/>
  <c r="BC34" i="3"/>
  <c r="BK34" i="3"/>
  <c r="G34" i="3"/>
  <c r="AQ34" i="3"/>
  <c r="W34" i="3"/>
  <c r="BS34" i="3"/>
  <c r="CA34" i="3"/>
  <c r="BB38" i="3"/>
  <c r="BN38" i="3"/>
  <c r="CM34" i="3"/>
  <c r="AA34" i="3"/>
  <c r="AI34" i="3"/>
  <c r="AA38" i="3"/>
  <c r="AI38" i="3"/>
  <c r="AH34" i="3"/>
  <c r="W38" i="3"/>
  <c r="BS38" i="3"/>
  <c r="AF38" i="3"/>
  <c r="CA38" i="3"/>
  <c r="BT25" i="3"/>
  <c r="AZ25" i="3"/>
  <c r="AF25" i="3"/>
  <c r="V38" i="3"/>
  <c r="H25" i="3"/>
  <c r="BD25" i="3"/>
  <c r="AJ25" i="3"/>
  <c r="CB25" i="3"/>
  <c r="P25" i="3"/>
  <c r="D25" i="3"/>
  <c r="BZ38" i="3"/>
  <c r="CG38" i="3"/>
  <c r="CO38" i="3"/>
  <c r="CK38" i="3"/>
  <c r="AT38" i="3"/>
  <c r="CP38" i="3"/>
  <c r="BG25" i="3"/>
  <c r="AK25" i="3"/>
  <c r="BA25" i="3"/>
  <c r="CK25" i="3"/>
  <c r="BH21" i="3"/>
  <c r="E25" i="3"/>
  <c r="BQ25" i="3"/>
  <c r="AW25" i="3"/>
  <c r="T25" i="3"/>
  <c r="BE21" i="3"/>
  <c r="I21" i="3"/>
  <c r="BL25" i="3"/>
  <c r="AR25" i="3"/>
  <c r="X25" i="3"/>
  <c r="Q25" i="3"/>
  <c r="BP25" i="3"/>
  <c r="AV25" i="3"/>
  <c r="AA21" i="3"/>
  <c r="AB25" i="3"/>
  <c r="BU21" i="3"/>
  <c r="Y21" i="3"/>
  <c r="BT38" i="3"/>
  <c r="P38" i="3"/>
  <c r="AN34" i="3"/>
  <c r="AT34" i="3"/>
  <c r="Z38" i="3"/>
  <c r="F34" i="3"/>
  <c r="X34" i="3"/>
  <c r="CP34" i="3"/>
  <c r="AD34" i="3"/>
  <c r="BV38" i="3"/>
  <c r="J38" i="3"/>
  <c r="AV34" i="3"/>
  <c r="BB34" i="3"/>
  <c r="AH38" i="3"/>
  <c r="AF34" i="3"/>
  <c r="AN25" i="3"/>
  <c r="G25" i="3"/>
  <c r="N38" i="3"/>
  <c r="AL38" i="3"/>
  <c r="BR38" i="3"/>
  <c r="BJ38" i="3"/>
  <c r="BJ40" i="3" s="1"/>
  <c r="CH38" i="3"/>
  <c r="F38" i="3"/>
  <c r="AD38" i="3"/>
  <c r="AC21" i="3"/>
  <c r="AS21" i="3"/>
  <c r="BX21" i="3"/>
  <c r="AO25" i="3"/>
  <c r="AC25" i="3"/>
  <c r="BZ25" i="3"/>
  <c r="N21" i="3"/>
  <c r="W25" i="3"/>
  <c r="CE25" i="3"/>
  <c r="BF21" i="3"/>
  <c r="AS25" i="3"/>
  <c r="AL21" i="3"/>
  <c r="AG21" i="3"/>
  <c r="BX25" i="3"/>
  <c r="CD25" i="3"/>
  <c r="R25" i="3"/>
  <c r="BW21" i="3"/>
  <c r="S21" i="3"/>
  <c r="BJ21" i="3"/>
  <c r="BA21" i="3"/>
  <c r="AY21" i="3"/>
  <c r="AP21" i="3"/>
  <c r="CH21" i="3"/>
  <c r="V21" i="3"/>
  <c r="BN25" i="3"/>
  <c r="D21" i="3"/>
  <c r="BI21" i="3"/>
  <c r="CF21" i="3"/>
  <c r="T21" i="3"/>
  <c r="BE25" i="3"/>
  <c r="I25" i="3"/>
  <c r="BL21" i="3"/>
  <c r="M21" i="3"/>
  <c r="CG25" i="3"/>
  <c r="AR21" i="3"/>
  <c r="CJ21" i="3"/>
  <c r="X21" i="3"/>
  <c r="BP21" i="3"/>
  <c r="U25" i="3"/>
  <c r="AV21" i="3"/>
  <c r="AA25" i="3"/>
  <c r="BY21" i="3"/>
  <c r="CN21" i="3"/>
  <c r="AB21" i="3"/>
  <c r="BU25" i="3"/>
  <c r="Y25" i="3"/>
  <c r="BG34" i="3"/>
  <c r="AZ34" i="3"/>
  <c r="CE34" i="3"/>
  <c r="BX34" i="3"/>
  <c r="BW34" i="3"/>
  <c r="AE34" i="3"/>
  <c r="S34" i="3"/>
  <c r="AJ34" i="3"/>
  <c r="AY34" i="3"/>
  <c r="AM34" i="3"/>
  <c r="AU34" i="3"/>
  <c r="BH34" i="3"/>
  <c r="O34" i="3"/>
  <c r="O40" i="3" s="1"/>
  <c r="CF34" i="3"/>
  <c r="T34" i="3"/>
  <c r="CL38" i="3"/>
  <c r="AR34" i="3"/>
  <c r="BP34" i="3"/>
  <c r="CN34" i="3"/>
  <c r="AB34" i="3"/>
  <c r="K34" i="3"/>
  <c r="K38" i="3"/>
  <c r="L25" i="3"/>
  <c r="L38" i="3"/>
  <c r="L21" i="3"/>
  <c r="L34" i="3"/>
  <c r="D9" i="3"/>
  <c r="E9" i="3"/>
  <c r="AK9" i="3"/>
  <c r="BQ9" i="3"/>
  <c r="N9" i="3"/>
  <c r="BJ9" i="3"/>
  <c r="BT9" i="3"/>
  <c r="CL9" i="3"/>
  <c r="AE9" i="3"/>
  <c r="BK9" i="3"/>
  <c r="P9" i="3"/>
  <c r="AV9" i="3"/>
  <c r="Q9" i="3"/>
  <c r="AW9" i="3"/>
  <c r="CC9" i="3"/>
  <c r="AD9" i="3"/>
  <c r="BZ9" i="3"/>
  <c r="R9" i="3"/>
  <c r="K9" i="3"/>
  <c r="AQ9" i="3"/>
  <c r="BW9" i="3"/>
  <c r="T9" i="3"/>
  <c r="AZ9" i="3"/>
  <c r="CB9" i="3"/>
  <c r="AS9" i="3"/>
  <c r="Z9" i="3"/>
  <c r="CP9" i="3"/>
  <c r="AM9" i="3"/>
  <c r="H9" i="3"/>
  <c r="I9" i="3"/>
  <c r="BU9" i="3"/>
  <c r="CH9" i="3"/>
  <c r="S9" i="3"/>
  <c r="BO9" i="3"/>
  <c r="BH9" i="3"/>
  <c r="BI9" i="3"/>
  <c r="BR9" i="3"/>
  <c r="BF9" i="3"/>
  <c r="BC9" i="3"/>
  <c r="X9" i="3"/>
  <c r="Y9" i="3"/>
  <c r="CK9" i="3"/>
  <c r="BN9" i="3"/>
  <c r="CF9" i="3"/>
  <c r="CE9" i="3"/>
  <c r="AR9" i="3"/>
  <c r="CG9" i="3"/>
  <c r="AH9" i="3"/>
  <c r="AU9" i="3"/>
  <c r="AF9" i="3"/>
  <c r="AG9" i="3"/>
  <c r="J9" i="3"/>
  <c r="BL9" i="3"/>
  <c r="AA9" i="3"/>
  <c r="CM9" i="3"/>
  <c r="BX9" i="3"/>
  <c r="BY9" i="3"/>
  <c r="G9" i="3"/>
  <c r="AN9" i="3"/>
  <c r="V9" i="3"/>
  <c r="AY9" i="3"/>
  <c r="M9" i="3"/>
  <c r="CO9" i="3"/>
  <c r="W9" i="3"/>
  <c r="BD9" i="3"/>
  <c r="AP9" i="3"/>
  <c r="AI9" i="3"/>
  <c r="U9" i="3"/>
  <c r="CD9" i="3"/>
  <c r="O9" i="3"/>
  <c r="BM9" i="3"/>
  <c r="BB9" i="3"/>
  <c r="L9" i="3"/>
  <c r="BA9" i="3"/>
  <c r="AL9" i="3"/>
  <c r="CA9" i="3"/>
  <c r="BP9" i="3"/>
  <c r="BV9" i="3"/>
  <c r="BG9" i="3"/>
  <c r="AJ9" i="3"/>
  <c r="AC9" i="3"/>
  <c r="AX9" i="3"/>
  <c r="BS9" i="3"/>
  <c r="AO9" i="3"/>
  <c r="AT9" i="3"/>
  <c r="F9" i="3"/>
  <c r="CI9" i="3"/>
  <c r="BE9" i="3"/>
  <c r="CJ9" i="3"/>
  <c r="AB9" i="3"/>
  <c r="CN9" i="3"/>
  <c r="CI40" i="3" l="1"/>
  <c r="AO27" i="3"/>
  <c r="AO102" i="3" s="1"/>
  <c r="BS27" i="3"/>
  <c r="BS102" i="3" s="1"/>
  <c r="BB40" i="3"/>
  <c r="BS40" i="3"/>
  <c r="T27" i="3"/>
  <c r="T101" i="3" s="1"/>
  <c r="W40" i="3"/>
  <c r="AO103" i="3"/>
  <c r="D40" i="3"/>
  <c r="AW40" i="3"/>
  <c r="BC40" i="3"/>
  <c r="CN40" i="3"/>
  <c r="CO40" i="3"/>
  <c r="BA27" i="3"/>
  <c r="AB40" i="3"/>
  <c r="CD40" i="3"/>
  <c r="AF40" i="3"/>
  <c r="BQ40" i="3"/>
  <c r="BF40" i="3"/>
  <c r="H40" i="3"/>
  <c r="AI40" i="3"/>
  <c r="BW40" i="3"/>
  <c r="I40" i="3"/>
  <c r="BA40" i="3"/>
  <c r="BD40" i="3"/>
  <c r="M40" i="3"/>
  <c r="BH40" i="3"/>
  <c r="AM40" i="3"/>
  <c r="AH40" i="3"/>
  <c r="AG40" i="3"/>
  <c r="G40" i="3"/>
  <c r="K40" i="3"/>
  <c r="CL40" i="3"/>
  <c r="BP40" i="3"/>
  <c r="BG40" i="3"/>
  <c r="CM40" i="3"/>
  <c r="AZ40" i="3"/>
  <c r="S40" i="3"/>
  <c r="AS40" i="3"/>
  <c r="U40" i="3"/>
  <c r="R40" i="3"/>
  <c r="Y40" i="3"/>
  <c r="Z40" i="3"/>
  <c r="CC40" i="3"/>
  <c r="AX40" i="3"/>
  <c r="AY40" i="3"/>
  <c r="L40" i="3"/>
  <c r="AQ40" i="3"/>
  <c r="J40" i="3"/>
  <c r="CE40" i="3"/>
  <c r="AU40" i="3"/>
  <c r="X40" i="3"/>
  <c r="AN40" i="3"/>
  <c r="AP40" i="3"/>
  <c r="AL40" i="3"/>
  <c r="AC40" i="3"/>
  <c r="BX40" i="3"/>
  <c r="BK40" i="3"/>
  <c r="T40" i="3"/>
  <c r="CA40" i="3"/>
  <c r="AE40" i="3"/>
  <c r="BO40" i="3"/>
  <c r="AK40" i="3"/>
  <c r="BM40" i="3"/>
  <c r="AT40" i="3"/>
  <c r="BN40" i="3"/>
  <c r="P40" i="3"/>
  <c r="AO40" i="3"/>
  <c r="AO44" i="3" s="1"/>
  <c r="BT40" i="3"/>
  <c r="CF40" i="3"/>
  <c r="CP40" i="3"/>
  <c r="E40" i="3"/>
  <c r="CB40" i="3"/>
  <c r="BL40" i="3"/>
  <c r="AJ40" i="3"/>
  <c r="AA40" i="3"/>
  <c r="BV40" i="3"/>
  <c r="BI40" i="3"/>
  <c r="BE40" i="3"/>
  <c r="N40" i="3"/>
  <c r="AR40" i="3"/>
  <c r="BY40" i="3"/>
  <c r="V40" i="3"/>
  <c r="CG40" i="3"/>
  <c r="BU40" i="3"/>
  <c r="AV40" i="3"/>
  <c r="Q40" i="3"/>
  <c r="F40" i="3"/>
  <c r="CK40" i="3"/>
  <c r="BR40" i="3"/>
  <c r="CJ40" i="3"/>
  <c r="CH40" i="3"/>
  <c r="AD40" i="3"/>
  <c r="BZ40" i="3"/>
  <c r="E27" i="3"/>
  <c r="AB27" i="3"/>
  <c r="BM27" i="3"/>
  <c r="AK27" i="3"/>
  <c r="BE27" i="3"/>
  <c r="AR27" i="3"/>
  <c r="M27" i="3"/>
  <c r="W27" i="3"/>
  <c r="AQ27" i="3"/>
  <c r="AD27" i="3"/>
  <c r="CM27" i="3"/>
  <c r="AF27" i="3"/>
  <c r="Q27" i="3"/>
  <c r="I27" i="3"/>
  <c r="BH27" i="3"/>
  <c r="CB27" i="3"/>
  <c r="R27" i="3"/>
  <c r="AA27" i="3"/>
  <c r="BP27" i="3"/>
  <c r="V27" i="3"/>
  <c r="BT27" i="3"/>
  <c r="CG27" i="3"/>
  <c r="BV27" i="3"/>
  <c r="AN27" i="3"/>
  <c r="P27" i="3"/>
  <c r="AJ27" i="3"/>
  <c r="BW27" i="3"/>
  <c r="AG27" i="3"/>
  <c r="CE27" i="3"/>
  <c r="BN27" i="3"/>
  <c r="L27" i="3"/>
  <c r="AV27" i="3"/>
  <c r="BJ27" i="3"/>
  <c r="H27" i="3"/>
  <c r="CA27" i="3"/>
  <c r="AC27" i="3"/>
  <c r="AH27" i="3"/>
  <c r="U27" i="3"/>
  <c r="BQ27" i="3"/>
  <c r="AL27" i="3"/>
  <c r="AX27" i="3"/>
  <c r="X27" i="3"/>
  <c r="N27" i="3"/>
  <c r="CF27" i="3"/>
  <c r="CH27" i="3"/>
  <c r="BR27" i="3"/>
  <c r="AW27" i="3"/>
  <c r="CD27" i="3"/>
  <c r="AS27" i="3"/>
  <c r="BZ27" i="3"/>
  <c r="AI27" i="3"/>
  <c r="BG27" i="3"/>
  <c r="AP27" i="3"/>
  <c r="AZ27" i="3"/>
  <c r="G27" i="3"/>
  <c r="Y27" i="3"/>
  <c r="BL27" i="3"/>
  <c r="J27" i="3"/>
  <c r="CP27" i="3"/>
  <c r="CK27" i="3"/>
  <c r="BD27" i="3"/>
  <c r="BF27" i="3"/>
  <c r="BU27" i="3"/>
  <c r="BI27" i="3"/>
  <c r="S27" i="3"/>
  <c r="AY27" i="3"/>
  <c r="CJ27" i="3"/>
  <c r="BB27" i="3"/>
  <c r="D27" i="3"/>
  <c r="AT27" i="3"/>
  <c r="O27" i="3"/>
  <c r="BK27" i="3"/>
  <c r="CN27" i="3"/>
  <c r="AU27" i="3"/>
  <c r="BX27" i="3"/>
  <c r="CI27" i="3"/>
  <c r="AM27" i="3"/>
  <c r="Z27" i="3"/>
  <c r="BO27" i="3"/>
  <c r="CO27" i="3"/>
  <c r="BY27" i="3"/>
  <c r="BC27" i="3"/>
  <c r="F27" i="3"/>
  <c r="CL27" i="3"/>
  <c r="CC27" i="3"/>
  <c r="K27" i="3"/>
  <c r="AE27" i="3"/>
  <c r="BS101" i="3" l="1"/>
  <c r="BS103" i="3"/>
  <c r="BS133" i="3" s="1"/>
  <c r="AO101" i="3"/>
  <c r="AO131" i="3" s="1"/>
  <c r="BS44" i="3"/>
  <c r="T44" i="3"/>
  <c r="T103" i="3"/>
  <c r="T133" i="3" s="1"/>
  <c r="T102" i="3"/>
  <c r="T132" i="3" s="1"/>
  <c r="CL103" i="3"/>
  <c r="CL102" i="3"/>
  <c r="CL101" i="3"/>
  <c r="CI44" i="3"/>
  <c r="CI103" i="3"/>
  <c r="CI133" i="3" s="1"/>
  <c r="CI101" i="3"/>
  <c r="CI131" i="3" s="1"/>
  <c r="CI102" i="3"/>
  <c r="CI132" i="3" s="1"/>
  <c r="BB44" i="3"/>
  <c r="BB103" i="3"/>
  <c r="BB133" i="3" s="1"/>
  <c r="BB102" i="3"/>
  <c r="BB132" i="3" s="1"/>
  <c r="BB101" i="3"/>
  <c r="BB131" i="3" s="1"/>
  <c r="Y103" i="3"/>
  <c r="Y102" i="3"/>
  <c r="Y101" i="3"/>
  <c r="CD103" i="3"/>
  <c r="CD102" i="3"/>
  <c r="CD101" i="3"/>
  <c r="AL103" i="3"/>
  <c r="AL102" i="3"/>
  <c r="AL101" i="3"/>
  <c r="AV103" i="3"/>
  <c r="AV101" i="3"/>
  <c r="AV102" i="3"/>
  <c r="AN102" i="3"/>
  <c r="AN103" i="3"/>
  <c r="AN101" i="3"/>
  <c r="CB103" i="3"/>
  <c r="CB101" i="3"/>
  <c r="CB102" i="3"/>
  <c r="W44" i="3"/>
  <c r="W102" i="3"/>
  <c r="W132" i="3" s="1"/>
  <c r="W103" i="3"/>
  <c r="W133" i="3" s="1"/>
  <c r="W101" i="3"/>
  <c r="W131" i="3" s="1"/>
  <c r="AE102" i="3"/>
  <c r="AE103" i="3"/>
  <c r="AE101" i="3"/>
  <c r="BO103" i="3"/>
  <c r="BO102" i="3"/>
  <c r="BO101" i="3"/>
  <c r="O44" i="3"/>
  <c r="O103" i="3"/>
  <c r="O133" i="3" s="1"/>
  <c r="O101" i="3"/>
  <c r="O131" i="3" s="1"/>
  <c r="O102" i="3"/>
  <c r="O132" i="3" s="1"/>
  <c r="BU103" i="3"/>
  <c r="BU102" i="3"/>
  <c r="BU101" i="3"/>
  <c r="G103" i="3"/>
  <c r="G102" i="3"/>
  <c r="G101" i="3"/>
  <c r="AW44" i="3"/>
  <c r="AW103" i="3"/>
  <c r="AW133" i="3" s="1"/>
  <c r="AW102" i="3"/>
  <c r="AW132" i="3" s="1"/>
  <c r="AW101" i="3"/>
  <c r="AW131" i="3" s="1"/>
  <c r="BQ103" i="3"/>
  <c r="BQ102" i="3"/>
  <c r="BQ101" i="3"/>
  <c r="BV103" i="3"/>
  <c r="BV102" i="3"/>
  <c r="BV101" i="3"/>
  <c r="CM103" i="3"/>
  <c r="CM102" i="3"/>
  <c r="CM101" i="3"/>
  <c r="BM103" i="3"/>
  <c r="BM102" i="3"/>
  <c r="BM101" i="3"/>
  <c r="BA103" i="3"/>
  <c r="BA102" i="3"/>
  <c r="BA101" i="3"/>
  <c r="BA131" i="3" s="1"/>
  <c r="BC101" i="3"/>
  <c r="BC131" i="3" s="1"/>
  <c r="BC102" i="3"/>
  <c r="BC132" i="3" s="1"/>
  <c r="BC103" i="3"/>
  <c r="BC133" i="3" s="1"/>
  <c r="Z103" i="3"/>
  <c r="Z102" i="3"/>
  <c r="Z101" i="3"/>
  <c r="AU103" i="3"/>
  <c r="AU101" i="3"/>
  <c r="AU102" i="3"/>
  <c r="AT103" i="3"/>
  <c r="AT102" i="3"/>
  <c r="AT101" i="3"/>
  <c r="AY103" i="3"/>
  <c r="AY102" i="3"/>
  <c r="AY101" i="3"/>
  <c r="BF103" i="3"/>
  <c r="BF102" i="3"/>
  <c r="BF101" i="3"/>
  <c r="J103" i="3"/>
  <c r="J102" i="3"/>
  <c r="J101" i="3"/>
  <c r="AZ103" i="3"/>
  <c r="AZ102" i="3"/>
  <c r="AZ101" i="3"/>
  <c r="BZ103" i="3"/>
  <c r="BZ102" i="3"/>
  <c r="BZ101" i="3"/>
  <c r="BR103" i="3"/>
  <c r="BR102" i="3"/>
  <c r="BR101" i="3"/>
  <c r="X102" i="3"/>
  <c r="X103" i="3"/>
  <c r="X101" i="3"/>
  <c r="U103" i="3"/>
  <c r="U102" i="3"/>
  <c r="U101" i="3"/>
  <c r="H103" i="3"/>
  <c r="H102" i="3"/>
  <c r="H101" i="3"/>
  <c r="BN103" i="3"/>
  <c r="BN102" i="3"/>
  <c r="BN101" i="3"/>
  <c r="AJ103" i="3"/>
  <c r="AJ102" i="3"/>
  <c r="AJ101" i="3"/>
  <c r="CG44" i="3"/>
  <c r="CG103" i="3"/>
  <c r="CG133" i="3" s="1"/>
  <c r="CG102" i="3"/>
  <c r="CG132" i="3" s="1"/>
  <c r="CG101" i="3"/>
  <c r="CG131" i="3" s="1"/>
  <c r="AA103" i="3"/>
  <c r="AA102" i="3"/>
  <c r="AA101" i="3"/>
  <c r="I103" i="3"/>
  <c r="I133" i="3" s="1"/>
  <c r="I102" i="3"/>
  <c r="I132" i="3" s="1"/>
  <c r="I101" i="3"/>
  <c r="I131" i="3" s="1"/>
  <c r="AD103" i="3"/>
  <c r="AD102" i="3"/>
  <c r="AD101" i="3"/>
  <c r="AR103" i="3"/>
  <c r="AR102" i="3"/>
  <c r="AR101" i="3"/>
  <c r="AB103" i="3"/>
  <c r="AB102" i="3"/>
  <c r="AB101" i="3"/>
  <c r="CO44" i="3"/>
  <c r="CO103" i="3"/>
  <c r="CO133" i="3" s="1"/>
  <c r="CO102" i="3"/>
  <c r="CO132" i="3" s="1"/>
  <c r="CO101" i="3"/>
  <c r="CO131" i="3" s="1"/>
  <c r="BK102" i="3"/>
  <c r="BK103" i="3"/>
  <c r="BK101" i="3"/>
  <c r="BI103" i="3"/>
  <c r="BI102" i="3"/>
  <c r="BI101" i="3"/>
  <c r="CK103" i="3"/>
  <c r="CK102" i="3"/>
  <c r="CK101" i="3"/>
  <c r="BG103" i="3"/>
  <c r="BG102" i="3"/>
  <c r="BG101" i="3"/>
  <c r="CF102" i="3"/>
  <c r="CF101" i="3"/>
  <c r="CF103" i="3"/>
  <c r="AC103" i="3"/>
  <c r="AC102" i="3"/>
  <c r="AC101" i="3"/>
  <c r="AG103" i="3"/>
  <c r="AG102" i="3"/>
  <c r="AG101" i="3"/>
  <c r="V103" i="3"/>
  <c r="V102" i="3"/>
  <c r="V101" i="3"/>
  <c r="AF103" i="3"/>
  <c r="AF101" i="3"/>
  <c r="AF102" i="3"/>
  <c r="AK103" i="3"/>
  <c r="AK102" i="3"/>
  <c r="AK101" i="3"/>
  <c r="F102" i="3"/>
  <c r="F103" i="3"/>
  <c r="F101" i="3"/>
  <c r="BX103" i="3"/>
  <c r="BX102" i="3"/>
  <c r="BX101" i="3"/>
  <c r="CJ103" i="3"/>
  <c r="CJ102" i="3"/>
  <c r="CJ101" i="3"/>
  <c r="CP103" i="3"/>
  <c r="CP102" i="3"/>
  <c r="CP101" i="3"/>
  <c r="AI103" i="3"/>
  <c r="AI102" i="3"/>
  <c r="AI101" i="3"/>
  <c r="N103" i="3"/>
  <c r="N102" i="3"/>
  <c r="N101" i="3"/>
  <c r="CA103" i="3"/>
  <c r="CA101" i="3"/>
  <c r="CA102" i="3"/>
  <c r="BW103" i="3"/>
  <c r="BW102" i="3"/>
  <c r="BW101" i="3"/>
  <c r="BP103" i="3"/>
  <c r="BP102" i="3"/>
  <c r="BP101" i="3"/>
  <c r="BH103" i="3"/>
  <c r="BH102" i="3"/>
  <c r="BH101" i="3"/>
  <c r="M103" i="3"/>
  <c r="M102" i="3"/>
  <c r="M101" i="3"/>
  <c r="CC103" i="3"/>
  <c r="CC102" i="3"/>
  <c r="CC101" i="3"/>
  <c r="BY103" i="3"/>
  <c r="BY102" i="3"/>
  <c r="BY101" i="3"/>
  <c r="AM103" i="3"/>
  <c r="AM102" i="3"/>
  <c r="AM101" i="3"/>
  <c r="CN44" i="3"/>
  <c r="CN102" i="3"/>
  <c r="CN132" i="3" s="1"/>
  <c r="CN101" i="3"/>
  <c r="CN131" i="3" s="1"/>
  <c r="CN103" i="3"/>
  <c r="CN133" i="3" s="1"/>
  <c r="D102" i="3"/>
  <c r="D103" i="3"/>
  <c r="D101" i="3"/>
  <c r="S103" i="3"/>
  <c r="S102" i="3"/>
  <c r="S101" i="3"/>
  <c r="BD102" i="3"/>
  <c r="BD103" i="3"/>
  <c r="BD101" i="3"/>
  <c r="BL103" i="3"/>
  <c r="BL101" i="3"/>
  <c r="BL102" i="3"/>
  <c r="AP103" i="3"/>
  <c r="AP102" i="3"/>
  <c r="AP101" i="3"/>
  <c r="AS103" i="3"/>
  <c r="AS102" i="3"/>
  <c r="AS101" i="3"/>
  <c r="CH103" i="3"/>
  <c r="CH102" i="3"/>
  <c r="CH101" i="3"/>
  <c r="AX103" i="3"/>
  <c r="AX102" i="3"/>
  <c r="AX101" i="3"/>
  <c r="AH103" i="3"/>
  <c r="AH102" i="3"/>
  <c r="AH101" i="3"/>
  <c r="BJ44" i="3"/>
  <c r="BJ103" i="3"/>
  <c r="BJ133" i="3" s="1"/>
  <c r="BJ102" i="3"/>
  <c r="BJ132" i="3" s="1"/>
  <c r="BJ101" i="3"/>
  <c r="BJ131" i="3" s="1"/>
  <c r="CE103" i="3"/>
  <c r="CE102" i="3"/>
  <c r="CE101" i="3"/>
  <c r="P103" i="3"/>
  <c r="P101" i="3"/>
  <c r="P102" i="3"/>
  <c r="BT102" i="3"/>
  <c r="BT103" i="3"/>
  <c r="BT101" i="3"/>
  <c r="R44" i="3"/>
  <c r="R103" i="3"/>
  <c r="R133" i="3" s="1"/>
  <c r="R102" i="3"/>
  <c r="R132" i="3" s="1"/>
  <c r="R101" i="3"/>
  <c r="R131" i="3" s="1"/>
  <c r="Q103" i="3"/>
  <c r="Q102" i="3"/>
  <c r="Q101" i="3"/>
  <c r="AQ103" i="3"/>
  <c r="AQ102" i="3"/>
  <c r="AQ101" i="3"/>
  <c r="BE103" i="3"/>
  <c r="BE133" i="3" s="1"/>
  <c r="BE102" i="3"/>
  <c r="BE132" i="3" s="1"/>
  <c r="BE101" i="3"/>
  <c r="BE131" i="3" s="1"/>
  <c r="E44" i="3"/>
  <c r="E103" i="3"/>
  <c r="E133" i="3" s="1"/>
  <c r="E101" i="3"/>
  <c r="E131" i="3" s="1"/>
  <c r="E102" i="3"/>
  <c r="E132" i="3" s="1"/>
  <c r="L103" i="3"/>
  <c r="L101" i="3"/>
  <c r="L102" i="3"/>
  <c r="K102" i="3"/>
  <c r="K103" i="3"/>
  <c r="K101" i="3"/>
  <c r="K44" i="3"/>
  <c r="BC44" i="3"/>
  <c r="AY44" i="3"/>
  <c r="AX44" i="3"/>
  <c r="BA44" i="3"/>
  <c r="I44" i="3"/>
  <c r="AH44" i="3"/>
  <c r="AH132" i="3" s="1"/>
  <c r="BT44" i="3"/>
  <c r="AB44" i="3"/>
  <c r="AB131" i="3" s="1"/>
  <c r="BF44" i="3"/>
  <c r="BN44" i="3"/>
  <c r="BD44" i="3"/>
  <c r="Q44" i="3"/>
  <c r="BE44" i="3"/>
  <c r="AT44" i="3"/>
  <c r="J44" i="3"/>
  <c r="AZ44" i="3"/>
  <c r="AZ131" i="3" s="1"/>
  <c r="AA44" i="3"/>
  <c r="CL44" i="3"/>
  <c r="AF44" i="3"/>
  <c r="BX44" i="3"/>
  <c r="AI44" i="3"/>
  <c r="U44" i="3"/>
  <c r="H44" i="3"/>
  <c r="AJ44" i="3"/>
  <c r="AM44" i="3"/>
  <c r="X44" i="3"/>
  <c r="AR44" i="3"/>
  <c r="CD44" i="3"/>
  <c r="CD132" i="3" s="1"/>
  <c r="BQ44" i="3"/>
  <c r="BL44" i="3"/>
  <c r="AG44" i="3"/>
  <c r="AS44" i="3"/>
  <c r="P44" i="3"/>
  <c r="G44" i="3"/>
  <c r="BW44" i="3"/>
  <c r="BP44" i="3"/>
  <c r="BH44" i="3"/>
  <c r="M44" i="3"/>
  <c r="AO133" i="3"/>
  <c r="AO132" i="3"/>
  <c r="AC44" i="3"/>
  <c r="BS131" i="3"/>
  <c r="BS132" i="3"/>
  <c r="CC44" i="3"/>
  <c r="AQ44" i="3"/>
  <c r="T131" i="3"/>
  <c r="BI44" i="3"/>
  <c r="BG44" i="3"/>
  <c r="CM44" i="3"/>
  <c r="S44" i="3"/>
  <c r="CE44" i="3"/>
  <c r="AP44" i="3"/>
  <c r="BK44" i="3"/>
  <c r="Y44" i="3"/>
  <c r="AN44" i="3"/>
  <c r="L44" i="3"/>
  <c r="BV44" i="3"/>
  <c r="CJ44" i="3"/>
  <c r="Z44" i="3"/>
  <c r="AU44" i="3"/>
  <c r="AL44" i="3"/>
  <c r="V44" i="3"/>
  <c r="AK44" i="3"/>
  <c r="C42" i="3"/>
  <c r="I27" i="1" s="1"/>
  <c r="CK44" i="3"/>
  <c r="CF44" i="3"/>
  <c r="AV44" i="3"/>
  <c r="CB44" i="3"/>
  <c r="AE44" i="3"/>
  <c r="F44" i="3"/>
  <c r="BO44" i="3"/>
  <c r="BU44" i="3"/>
  <c r="CP44" i="3"/>
  <c r="N44" i="3"/>
  <c r="CA44" i="3"/>
  <c r="BM44" i="3"/>
  <c r="AD44" i="3"/>
  <c r="BR44" i="3"/>
  <c r="BY44" i="3"/>
  <c r="C67" i="3"/>
  <c r="F38" i="1" s="1"/>
  <c r="CH44" i="3"/>
  <c r="C69" i="3"/>
  <c r="H38" i="1" s="1"/>
  <c r="BZ44" i="3"/>
  <c r="C68" i="3"/>
  <c r="G38" i="1" s="1"/>
  <c r="C70" i="3"/>
  <c r="I38" i="1" s="1"/>
  <c r="C76" i="3"/>
  <c r="I39" i="1" s="1"/>
  <c r="C75" i="3"/>
  <c r="H39" i="1" s="1"/>
  <c r="C73" i="3"/>
  <c r="F39" i="1" s="1"/>
  <c r="C74" i="3"/>
  <c r="G39" i="1" s="1"/>
  <c r="D44" i="3"/>
  <c r="C29" i="3"/>
  <c r="BX131" i="3" l="1"/>
  <c r="AG133" i="3"/>
  <c r="AF132" i="3"/>
  <c r="BD132" i="3"/>
  <c r="AJ133" i="3"/>
  <c r="AS132" i="3"/>
  <c r="BW132" i="3"/>
  <c r="AR131" i="3"/>
  <c r="J131" i="3"/>
  <c r="BP131" i="3"/>
  <c r="M133" i="3"/>
  <c r="G131" i="3"/>
  <c r="X131" i="3"/>
  <c r="CL133" i="3"/>
  <c r="BN132" i="3"/>
  <c r="AY133" i="3"/>
  <c r="BA133" i="3"/>
  <c r="H132" i="3"/>
  <c r="AX133" i="3"/>
  <c r="BQ133" i="3"/>
  <c r="BF131" i="3"/>
  <c r="BT131" i="3"/>
  <c r="Q131" i="3"/>
  <c r="BL132" i="3"/>
  <c r="U131" i="3"/>
  <c r="AT132" i="3"/>
  <c r="BH132" i="3"/>
  <c r="P133" i="3"/>
  <c r="AM132" i="3"/>
  <c r="AI132" i="3"/>
  <c r="AA131" i="3"/>
  <c r="K131" i="3"/>
  <c r="K132" i="3"/>
  <c r="Q133" i="3"/>
  <c r="AB133" i="3"/>
  <c r="Q132" i="3"/>
  <c r="AB132" i="3"/>
  <c r="BA132" i="3"/>
  <c r="X133" i="3"/>
  <c r="H131" i="3"/>
  <c r="BT133" i="3"/>
  <c r="BD133" i="3"/>
  <c r="AF133" i="3"/>
  <c r="AY132" i="3"/>
  <c r="AY131" i="3"/>
  <c r="G132" i="3"/>
  <c r="AX131" i="3"/>
  <c r="BD131" i="3"/>
  <c r="X132" i="3"/>
  <c r="BT132" i="3"/>
  <c r="AX132" i="3"/>
  <c r="H133" i="3"/>
  <c r="AF131" i="3"/>
  <c r="AH133" i="3"/>
  <c r="BQ132" i="3"/>
  <c r="AH131" i="3"/>
  <c r="BN133" i="3"/>
  <c r="BN131" i="3"/>
  <c r="CL131" i="3"/>
  <c r="BF133" i="3"/>
  <c r="BF132" i="3"/>
  <c r="CL132" i="3"/>
  <c r="AT131" i="3"/>
  <c r="BL133" i="3"/>
  <c r="BL131" i="3"/>
  <c r="AT133" i="3"/>
  <c r="J133" i="3"/>
  <c r="J132" i="3"/>
  <c r="U132" i="3"/>
  <c r="AA133" i="3"/>
  <c r="AZ132" i="3"/>
  <c r="AA132" i="3"/>
  <c r="AZ133" i="3"/>
  <c r="AI131" i="3"/>
  <c r="BX133" i="3"/>
  <c r="AM131" i="3"/>
  <c r="CD133" i="3"/>
  <c r="AR133" i="3"/>
  <c r="AJ132" i="3"/>
  <c r="CD131" i="3"/>
  <c r="AI133" i="3"/>
  <c r="BX132" i="3"/>
  <c r="AR132" i="3"/>
  <c r="AJ131" i="3"/>
  <c r="AS131" i="3"/>
  <c r="AG132" i="3"/>
  <c r="U133" i="3"/>
  <c r="K133" i="3"/>
  <c r="BQ131" i="3"/>
  <c r="AM133" i="3"/>
  <c r="BH131" i="3"/>
  <c r="P132" i="3"/>
  <c r="M132" i="3"/>
  <c r="M131" i="3"/>
  <c r="G133" i="3"/>
  <c r="BW131" i="3"/>
  <c r="AG131" i="3"/>
  <c r="BP133" i="3"/>
  <c r="BW133" i="3"/>
  <c r="AS133" i="3"/>
  <c r="BH133" i="3"/>
  <c r="BP132" i="3"/>
  <c r="P131" i="3"/>
  <c r="BR132" i="3"/>
  <c r="BR131" i="3"/>
  <c r="BR133" i="3"/>
  <c r="F132" i="3"/>
  <c r="F131" i="3"/>
  <c r="F133" i="3"/>
  <c r="V132" i="3"/>
  <c r="V131" i="3"/>
  <c r="V133" i="3"/>
  <c r="S131" i="3"/>
  <c r="S132" i="3"/>
  <c r="S133" i="3"/>
  <c r="CH132" i="3"/>
  <c r="CH131" i="3"/>
  <c r="CH133" i="3"/>
  <c r="CP132" i="3"/>
  <c r="CP131" i="3"/>
  <c r="CP133" i="3"/>
  <c r="CK131" i="3"/>
  <c r="CK132" i="3"/>
  <c r="CK133" i="3"/>
  <c r="AL132" i="3"/>
  <c r="AL131" i="3"/>
  <c r="AL133" i="3"/>
  <c r="BK131" i="3"/>
  <c r="BK132" i="3"/>
  <c r="BK133" i="3"/>
  <c r="BM131" i="3"/>
  <c r="BM133" i="3"/>
  <c r="BM132" i="3"/>
  <c r="BU131" i="3"/>
  <c r="BU132" i="3"/>
  <c r="BU133" i="3"/>
  <c r="CB131" i="3"/>
  <c r="CB132" i="3"/>
  <c r="CB133" i="3"/>
  <c r="AU131" i="3"/>
  <c r="AU132" i="3"/>
  <c r="AU133" i="3"/>
  <c r="L133" i="3"/>
  <c r="L131" i="3"/>
  <c r="L132" i="3"/>
  <c r="AP131" i="3"/>
  <c r="AP132" i="3"/>
  <c r="AP133" i="3"/>
  <c r="N132" i="3"/>
  <c r="N131" i="3"/>
  <c r="N133" i="3"/>
  <c r="CF131" i="3"/>
  <c r="CF132" i="3"/>
  <c r="CF133" i="3"/>
  <c r="CJ131" i="3"/>
  <c r="CJ132" i="3"/>
  <c r="CJ133" i="3"/>
  <c r="Y131" i="3"/>
  <c r="Y132" i="3"/>
  <c r="Y133" i="3"/>
  <c r="CM131" i="3"/>
  <c r="CM132" i="3"/>
  <c r="CM133" i="3"/>
  <c r="BI131" i="3"/>
  <c r="BI133" i="3"/>
  <c r="BI132" i="3"/>
  <c r="AQ131" i="3"/>
  <c r="AQ132" i="3"/>
  <c r="AQ133" i="3"/>
  <c r="CC131" i="3"/>
  <c r="CC133" i="3"/>
  <c r="CC132" i="3"/>
  <c r="AD132" i="3"/>
  <c r="AD131" i="3"/>
  <c r="AD133" i="3"/>
  <c r="BZ132" i="3"/>
  <c r="BZ131" i="3"/>
  <c r="BZ133" i="3"/>
  <c r="BY131" i="3"/>
  <c r="BY133" i="3"/>
  <c r="BY132" i="3"/>
  <c r="CA132" i="3"/>
  <c r="CA131" i="3"/>
  <c r="CA133" i="3"/>
  <c r="BO133" i="3"/>
  <c r="BO131" i="3"/>
  <c r="BO132" i="3"/>
  <c r="AV131" i="3"/>
  <c r="AV132" i="3"/>
  <c r="AV133" i="3"/>
  <c r="AK131" i="3"/>
  <c r="AK133" i="3"/>
  <c r="AK132" i="3"/>
  <c r="Z131" i="3"/>
  <c r="Z132" i="3"/>
  <c r="Z133" i="3"/>
  <c r="AN131" i="3"/>
  <c r="AN132" i="3"/>
  <c r="AN133" i="3"/>
  <c r="CE133" i="3"/>
  <c r="CE131" i="3"/>
  <c r="CE132" i="3"/>
  <c r="BG131" i="3"/>
  <c r="BG132" i="3"/>
  <c r="BG133" i="3"/>
  <c r="D131" i="3"/>
  <c r="D133" i="3"/>
  <c r="D132" i="3"/>
  <c r="AE131" i="3"/>
  <c r="AE132" i="3"/>
  <c r="AE133" i="3"/>
  <c r="BV132" i="3"/>
  <c r="BV131" i="3"/>
  <c r="BV133" i="3"/>
  <c r="AC131" i="3"/>
  <c r="AC132" i="3"/>
  <c r="AC133" i="3"/>
  <c r="C47" i="3"/>
  <c r="I29" i="1" s="1"/>
  <c r="C46" i="3"/>
  <c r="I24" i="1" s="1"/>
  <c r="C138" i="3" l="1"/>
  <c r="I17" i="1" s="1"/>
  <c r="C139" i="3"/>
  <c r="I56" i="1" s="1"/>
  <c r="C137" i="3"/>
  <c r="I58" i="1" s="1"/>
</calcChain>
</file>

<file path=xl/sharedStrings.xml><?xml version="1.0" encoding="utf-8"?>
<sst xmlns="http://schemas.openxmlformats.org/spreadsheetml/2006/main" count="529" uniqueCount="284">
  <si>
    <t>Greenhouse Gases Workbook</t>
  </si>
  <si>
    <t>TAG Reference</t>
  </si>
  <si>
    <t>TAG Unit A3 - Environmental Impact Appraisal</t>
  </si>
  <si>
    <t>Notes</t>
  </si>
  <si>
    <t>This tool helps valuing the impact arising from the change in CO2E emissions, in conjunction with guidance in TAG Unit A3.</t>
  </si>
  <si>
    <t>To use this tool, the following are required:</t>
  </si>
  <si>
    <t>Year of appraisal</t>
  </si>
  <si>
    <t>Opening year of the analysed scheme/policy</t>
  </si>
  <si>
    <t>Annual CO2e emissions (tonnes), split by traded and non-traded sector, both for the 'without-scheme' and 'with-scheme' forecasts.</t>
  </si>
  <si>
    <t>Cells requiring user inputs on the 'inputs' sheet are shaded light green. The user inputs required are:</t>
  </si>
  <si>
    <t>Scheme name</t>
  </si>
  <si>
    <t>Scheme opening year</t>
  </si>
  <si>
    <t>Scheme type (road, rail or road/rail)</t>
  </si>
  <si>
    <t>Current year - the year the appraisal is undertaken to ensure the correct profile of discount rates</t>
  </si>
  <si>
    <t>Without scheme emissions in the non-traded sector</t>
  </si>
  <si>
    <t>With scheme emissions in the non-traded sector</t>
  </si>
  <si>
    <t>Without scheme emissions in the traded sector</t>
  </si>
  <si>
    <t>With scheme emissions in the traded sector</t>
  </si>
  <si>
    <t>The other standard inputs are taken from the TAG data book / guidance:</t>
  </si>
  <si>
    <t>Non-traded carbon values</t>
  </si>
  <si>
    <t>Standard 60-year appraisal period</t>
  </si>
  <si>
    <t>Standard DfT base year for present values and prices</t>
  </si>
  <si>
    <t>HMT profile of discount rates</t>
  </si>
  <si>
    <t>GDP deflator series from TAG data book (if results are required for a different base year)</t>
  </si>
  <si>
    <t>The 'outputs' sheet produces 'Worksheet 1' as described in TAG Unit A3.</t>
  </si>
  <si>
    <t>Note:</t>
  </si>
  <si>
    <t>The value of traded emissions should be internalised in the fuel/energy prices used in the appraisal. Therefore this spreadsheet calculates</t>
  </si>
  <si>
    <t>changes in both traded and non-traded emissions for reporting purposes but monetary values are only applied to non-traded emissions.</t>
  </si>
  <si>
    <t>Cells highlighted in yellow show the results</t>
  </si>
  <si>
    <t>Version Control</t>
  </si>
  <si>
    <t>Date</t>
  </si>
  <si>
    <t>Description</t>
  </si>
  <si>
    <t>Updated GDP deflator forecasts</t>
  </si>
  <si>
    <t>Updated carbon values and GDP deflator forecasts</t>
  </si>
  <si>
    <t>Revised workbook structure released as forthcoming change</t>
  </si>
  <si>
    <t>Updated non-traded carbon values in line with the 2014 DECC / Supp. Green Book guidance on energy and GHGs</t>
  </si>
  <si>
    <t>Spring 2014</t>
  </si>
  <si>
    <t>Updated non-traded carbon values in line with IAG 2013 guidance</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</si>
  <si>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</si>
  <si>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</si>
  <si>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</si>
  <si>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</si>
  <si>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</si>
  <si>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</si>
  <si>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</si>
  <si>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</si>
  <si>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</si>
  <si>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tasm@dft.gov.uk</t>
  </si>
  <si>
    <t>Greenhouse Gases Workbook - Inputs</t>
  </si>
  <si>
    <t>Scheme details</t>
  </si>
  <si>
    <t>Scheme_name</t>
  </si>
  <si>
    <t>Opening year</t>
  </si>
  <si>
    <t>Opening_year_in</t>
  </si>
  <si>
    <t>Scheme type (select from list)</t>
  </si>
  <si>
    <t>road</t>
  </si>
  <si>
    <t>Scheme_type</t>
  </si>
  <si>
    <t>Current year</t>
  </si>
  <si>
    <t>Current_year_in</t>
  </si>
  <si>
    <t>Emissions (tCO2e per year)</t>
  </si>
  <si>
    <t>year_in</t>
  </si>
  <si>
    <t>Non-traded sector</t>
  </si>
  <si>
    <t>Road without scheme</t>
  </si>
  <si>
    <t>Non_traded_emissions_road_without_scheme_in</t>
  </si>
  <si>
    <t>Road with scheme</t>
  </si>
  <si>
    <t>Non_traded_emissions_road_with_scheme_in</t>
  </si>
  <si>
    <t>Rail without scheme</t>
  </si>
  <si>
    <t>Non_traded_emissions_rail_without_scheme_in</t>
  </si>
  <si>
    <t>Rail with scheme</t>
  </si>
  <si>
    <t>Non_traded_emissions_rail_with_scheme_in</t>
  </si>
  <si>
    <t>Traded sector</t>
  </si>
  <si>
    <t>Traded_emissions_road_without_scheme_in</t>
  </si>
  <si>
    <t>Traded_emissions_road_with_scheme_in</t>
  </si>
  <si>
    <t>Traded_emissions_rail_without_scheme_in</t>
  </si>
  <si>
    <t>Traded_emissions_rail_with_scheme_in</t>
  </si>
  <si>
    <t>Emission values</t>
  </si>
  <si>
    <t>Non-traded values (£/tCO2e)</t>
  </si>
  <si>
    <t>price base year</t>
  </si>
  <si>
    <t>CO2e_value_price_base_in</t>
  </si>
  <si>
    <t>Low</t>
  </si>
  <si>
    <t>CO2e_values_low_in</t>
  </si>
  <si>
    <t>Central</t>
  </si>
  <si>
    <t>CO2e_values_central_in</t>
  </si>
  <si>
    <t>High</t>
  </si>
  <si>
    <t>CO2e_values_high_in</t>
  </si>
  <si>
    <t>source:</t>
  </si>
  <si>
    <t>TAG data book v1.13.1 (July 2020). Table A3.4.</t>
  </si>
  <si>
    <t>Traded values (£/tCO2e)</t>
  </si>
  <si>
    <t>CO2e_values_low_in_non_traded</t>
  </si>
  <si>
    <t>CO2e_values_central_in_non_traded</t>
  </si>
  <si>
    <t>CO2e_values_high_in_non_traded</t>
  </si>
  <si>
    <t>TAG data book v1.13.1 (July 2020). 'GHG' tab.</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</si>
  <si>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</si>
  <si>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</si>
  <si>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</si>
  <si>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</si>
  <si>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</si>
  <si>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</si>
  <si>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</si>
  <si>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</si>
  <si>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</si>
  <si>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</si>
  <si>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</si>
  <si>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</si>
  <si>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</si>
  <si>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</si>
  <si>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</si>
  <si>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</si>
  <si>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</si>
  <si>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</si>
  <si>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</si>
  <si>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TAG data book v1.13.1 (July 2020). Table A1.1.1</t>
  </si>
  <si>
    <t>Carbon budget 1 start</t>
  </si>
  <si>
    <t>Carbon_budget_1_start_in</t>
  </si>
  <si>
    <t>Carbon budget 1 end</t>
  </si>
  <si>
    <t>Carbon_budget_1_end_in</t>
  </si>
  <si>
    <t>Carbon budget 2 start</t>
  </si>
  <si>
    <t>Carbon_budget_2_start_in</t>
  </si>
  <si>
    <t>Carbon budget 2 end</t>
  </si>
  <si>
    <t>Carbon_budget_2_end_in</t>
  </si>
  <si>
    <t>Carbon budget 3 start</t>
  </si>
  <si>
    <t>Carbon_budget_3_start_in</t>
  </si>
  <si>
    <t>Carbon budget 3 end</t>
  </si>
  <si>
    <t>Carbon_budget_3_end_in</t>
  </si>
  <si>
    <t>Carbon budget 4 start</t>
  </si>
  <si>
    <t>Carbon_budget_4_start_in</t>
  </si>
  <si>
    <t>Carbon budget 4 end</t>
  </si>
  <si>
    <t>Carbon_budget_4_end_in</t>
  </si>
  <si>
    <t>GDP deflator</t>
  </si>
  <si>
    <t>GDP_deflator_in</t>
  </si>
  <si>
    <t>TAG data book v1.13.1 (July 2020).  Annual parameters tab.</t>
  </si>
  <si>
    <t>Greenhouse Gases Workbook - Calculations</t>
  </si>
  <si>
    <t>year</t>
  </si>
  <si>
    <t>Appraisal period</t>
  </si>
  <si>
    <t>Opening_year</t>
  </si>
  <si>
    <t>Opening_year_mask</t>
  </si>
  <si>
    <t>Appraisal period length (years)</t>
  </si>
  <si>
    <t>Appraisal_period_length</t>
  </si>
  <si>
    <t>Appraisal_period</t>
  </si>
  <si>
    <t>Check</t>
  </si>
  <si>
    <t>Emissions (tCO2e)</t>
  </si>
  <si>
    <t>Non_traded_emissions_road_without_scheme</t>
  </si>
  <si>
    <t>Non_traded_emissions_road_with_scheme</t>
  </si>
  <si>
    <t>Road - change in emissions</t>
  </si>
  <si>
    <t>Non_traded_emissions_road_change</t>
  </si>
  <si>
    <t>Non_traded_emissions_rail_without_scheme</t>
  </si>
  <si>
    <t>Non_traded_emissions_rail_with_scheme</t>
  </si>
  <si>
    <t>Rail - change in emissions</t>
  </si>
  <si>
    <t>Non_traded_emissions_rail_change</t>
  </si>
  <si>
    <t>Total change in non-traded emissions</t>
  </si>
  <si>
    <t>Non_traded_emissions_TOTAL_change</t>
  </si>
  <si>
    <t>Change over 60 years (tCO2e)</t>
  </si>
  <si>
    <t>Non_traded_emissions_change_60years</t>
  </si>
  <si>
    <t>Traded_emissions_road_without_scheme</t>
  </si>
  <si>
    <t>Traded_emissions_road_with_scheme</t>
  </si>
  <si>
    <t>Traded_emissions_road_change</t>
  </si>
  <si>
    <t>Traded_emissions_rail_without_scheme</t>
  </si>
  <si>
    <t>Traded_emissions_rail_with_scheme</t>
  </si>
  <si>
    <t>Traded_emissions_rail_change</t>
  </si>
  <si>
    <t>Total change in traded emissions</t>
  </si>
  <si>
    <t>Traded_emissions_TOTAL_change</t>
  </si>
  <si>
    <t>Traded_emissions_change_60years</t>
  </si>
  <si>
    <t>Total change in CO2e emissions</t>
  </si>
  <si>
    <t>CO2e_emissions_TOTAL_change</t>
  </si>
  <si>
    <t>TOTAL_emissions_change_60years</t>
  </si>
  <si>
    <t>Change in opening year (tCO2e)</t>
  </si>
  <si>
    <t>TOTAL_emissions_change_opening_year</t>
  </si>
  <si>
    <t>Carbon budget periods</t>
  </si>
  <si>
    <t>Carbon_budget_1_start</t>
  </si>
  <si>
    <t>Carbon_budget_1_end</t>
  </si>
  <si>
    <t>Carbon_budget_2_start</t>
  </si>
  <si>
    <t>Carbon_budget_2_end</t>
  </si>
  <si>
    <t>Carbon_budget_3_start</t>
  </si>
  <si>
    <t>Carbon_budget_3_end</t>
  </si>
  <si>
    <t>Carbon_budget_4_start</t>
  </si>
  <si>
    <t>Carbon_budget_4_end</t>
  </si>
  <si>
    <t>Masks</t>
  </si>
  <si>
    <t>Carbon Budget 1</t>
  </si>
  <si>
    <t>Carbon_budget_1_mask</t>
  </si>
  <si>
    <t>Carbon Budget 2</t>
  </si>
  <si>
    <t>Carbon_budget_2_mask</t>
  </si>
  <si>
    <t>Carbon Budget 3</t>
  </si>
  <si>
    <t>Carbon_budget_3_mask</t>
  </si>
  <si>
    <t>Carbon Budget 4</t>
  </si>
  <si>
    <t>Carbon_budget_4_mask</t>
  </si>
  <si>
    <t>Change in traded emissions (tCO2e)</t>
  </si>
  <si>
    <t>Traded_emissions_change_Budget_1</t>
  </si>
  <si>
    <t>Traded_emissions_change_Budget_2</t>
  </si>
  <si>
    <t>Traded_emissions_change_Budget_3</t>
  </si>
  <si>
    <t>Traded_emissions_change_Budget_4</t>
  </si>
  <si>
    <t>Change in non-traded emissions (tCO2e)</t>
  </si>
  <si>
    <t>Non_traded_emissions_change_Budget_1</t>
  </si>
  <si>
    <t>Non_traded_emissions_change_Budget_2</t>
  </si>
  <si>
    <t>Non_traded_emissions_change_Budget_3</t>
  </si>
  <si>
    <t>Non_traded_emissions_change_Budget_4</t>
  </si>
  <si>
    <t>Emission valuations</t>
  </si>
  <si>
    <t>Price adjustment</t>
  </si>
  <si>
    <t>CO2e values price base</t>
  </si>
  <si>
    <t>CO2e_value_price_base</t>
  </si>
  <si>
    <t>GDP deflator index - base</t>
  </si>
  <si>
    <t>GDP_deflator_base</t>
  </si>
  <si>
    <t>Price base for outputs</t>
  </si>
  <si>
    <t>Price_base_outputs</t>
  </si>
  <si>
    <t>GDP deflator index - for outputs</t>
  </si>
  <si>
    <t>GDP_deflator_outputs</t>
  </si>
  <si>
    <t>Price base adjustment</t>
  </si>
  <si>
    <t>Price_adjustment</t>
  </si>
  <si>
    <t>low (£/tCO2e)</t>
  </si>
  <si>
    <t>CO2e_values_low</t>
  </si>
  <si>
    <t>central (£/tCO2e)</t>
  </si>
  <si>
    <t>CO2e_values_central</t>
  </si>
  <si>
    <t>high (£/tCO2e)</t>
  </si>
  <si>
    <t>CO2e_values_high</t>
  </si>
  <si>
    <t>Valuing changes in emissions (non-traded) (£)</t>
  </si>
  <si>
    <t>positive values represent a benefit -  a reduction in GHG emissions</t>
  </si>
  <si>
    <t>Low (£)</t>
  </si>
  <si>
    <t>CO2e_benefits_undiscounted_low</t>
  </si>
  <si>
    <t>Central (£)</t>
  </si>
  <si>
    <t>CO2e_benefits_undiscounted_central</t>
  </si>
  <si>
    <t>High (£)</t>
  </si>
  <si>
    <t>CO2e_benefits_undiscounted_high</t>
  </si>
  <si>
    <t>Discounting and present values</t>
  </si>
  <si>
    <t>Discount period</t>
  </si>
  <si>
    <t>Current_year</t>
  </si>
  <si>
    <t>PV_base_year</t>
  </si>
  <si>
    <t>discount period 1</t>
  </si>
  <si>
    <t>Discount_period_1</t>
  </si>
  <si>
    <t>discount period 2</t>
  </si>
  <si>
    <t>Discount_period_2</t>
  </si>
  <si>
    <t>discount period 3</t>
  </si>
  <si>
    <t>Discount_period_3</t>
  </si>
  <si>
    <t>Discount_period_1_mask</t>
  </si>
  <si>
    <t>Discount_period_2_mask</t>
  </si>
  <si>
    <t>Discount_period_3_mask</t>
  </si>
  <si>
    <t>Discount rates and factors</t>
  </si>
  <si>
    <t>discount rate 1</t>
  </si>
  <si>
    <t>Discount_rate_1</t>
  </si>
  <si>
    <t>discount rate 2</t>
  </si>
  <si>
    <t>Discount_rate_2</t>
  </si>
  <si>
    <t>discount rate 3</t>
  </si>
  <si>
    <t>Discount_rate_3</t>
  </si>
  <si>
    <t>Discount rate profile</t>
  </si>
  <si>
    <t>Discount_rate_profile</t>
  </si>
  <si>
    <t>Discount factor</t>
  </si>
  <si>
    <t>Discount_factor</t>
  </si>
  <si>
    <t>Discounted GHG benefits</t>
  </si>
  <si>
    <t>CO2e_benefits_discounted_low</t>
  </si>
  <si>
    <t>CO2e_benefits_discounted_central</t>
  </si>
  <si>
    <t>CO2e_benefits_discounted_high</t>
  </si>
  <si>
    <t>Present values</t>
  </si>
  <si>
    <t>NPV_low</t>
  </si>
  <si>
    <t>NPV_central</t>
  </si>
  <si>
    <t>NPV_high</t>
  </si>
  <si>
    <t>Valuing changes in emissions (traded) (£)</t>
  </si>
  <si>
    <t>Greenhouse Gases Workbook - Worksheet 1</t>
  </si>
  <si>
    <t>Scheme Name:</t>
  </si>
  <si>
    <t>Present Value Base Year</t>
  </si>
  <si>
    <t>Current Year</t>
  </si>
  <si>
    <t>Proposal Opening year:</t>
  </si>
  <si>
    <t>Road/Rail</t>
  </si>
  <si>
    <t>Road</t>
  </si>
  <si>
    <t>Project (Road/Rail or Road and Rail):</t>
  </si>
  <si>
    <t>Rail</t>
  </si>
  <si>
    <t xml:space="preserve"> </t>
  </si>
  <si>
    <t>Overall Assessment Score:</t>
  </si>
  <si>
    <t>Net Present Value of carbon dioxide equivalent emissions of proposal (£):</t>
  </si>
  <si>
    <r>
      <t xml:space="preserve">*positive value reflects a </t>
    </r>
    <r>
      <rPr>
        <b/>
        <sz val="7"/>
        <rFont val="Arial"/>
        <family val="2"/>
      </rPr>
      <t>net benefit</t>
    </r>
    <r>
      <rPr>
        <sz val="7"/>
        <rFont val="Arial"/>
        <family val="2"/>
      </rPr>
      <t xml:space="preserve"> (i.e. CO2E emissions reduction)</t>
    </r>
  </si>
  <si>
    <t>Quantitative Assessment:</t>
  </si>
  <si>
    <t>Change in carbon dioxide equivalent emissions over 60 year appraisal period (tonnes):</t>
  </si>
  <si>
    <t>(between 'with scheme' and 'without scheme' scenarios)</t>
  </si>
  <si>
    <t>Of which Traded</t>
  </si>
  <si>
    <t>Change in carbon dioxide equivalent emissions in opening year (tonnes):</t>
  </si>
  <si>
    <t>Net Present Value of traded sector carbon dioxide equivalent emissions of proposal (£):</t>
  </si>
  <si>
    <r>
      <t xml:space="preserve">(N.B. this is </t>
    </r>
    <r>
      <rPr>
        <u/>
        <sz val="11"/>
        <rFont val="Arial"/>
        <family val="2"/>
      </rPr>
      <t>not</t>
    </r>
    <r>
      <rPr>
        <sz val="11"/>
        <rFont val="Arial"/>
        <family val="2"/>
      </rPr>
      <t xml:space="preserve"> additional to the appraisal value in cell I17, as the cost of traded sector emissions is assumed to be internalised into market prices. See TAG Unit A3 for further details)</t>
    </r>
  </si>
  <si>
    <t>Change in carbon dioxide equivalent emissions by carbon budget period:</t>
  </si>
  <si>
    <t>Qualitative Comments:</t>
  </si>
  <si>
    <t>Sensitivity Analysis:</t>
  </si>
  <si>
    <t>Upper Estimate Net Present Value of Carbon dioxide  Emissions of Proposal (£):</t>
  </si>
  <si>
    <t>Lower Estimate Net Present Value of Carbon dioxide Emissions of Proposal (£):</t>
  </si>
  <si>
    <t>Data Sources:</t>
  </si>
  <si>
    <t>Fossel fuels</t>
  </si>
  <si>
    <t>Electricity</t>
  </si>
  <si>
    <t>The GHG values relate to traffic emissions only for the affected road network (that is the Eastern Bypass and Western Relief Road), in line with the TAG Appraisal guidance, and they do not include GHG emissions related to the associated development.
Comparing the traffic emissions calculations for the Do Minimum scenario (without scheme) and the emissions over the life time of the Proposed Scheme (60 years) a reduction of -109,046 tCO2e has been calculated, that is a beneficial effect. Using the TAG Workbook, the GHG emissions savings have been calculated to have a Net Present Value of £4,684,090.</t>
  </si>
  <si>
    <t xml:space="preserve">Traffic modelling data for the affected road network </t>
  </si>
  <si>
    <t>Long Stratton Eastern Bypass and Western Relief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</si>
</sst>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0.0%"/>
    <numFmt numFmtId="167" formatCode="&quot;£&quot;#,##0.00"/>
  </numFmts>
  <fonts count="30" x14ac:knownFonts="1">
    <font>
      <sz val="11"/>
      <color theme="1"/>
      <name val="Calibri"/>
      <family val="2"/>
      <scheme val="minor"/>
    </font>
    <font>
      <sz val="14"/>
      <name val="Arial"/>
      <family val="2"/>
    </font>
    <font>
      <sz val="12"/>
      <name val="Arial"/>
      <family val="2"/>
    </font>
    <font>
      <sz val="12"/>
      <color indexed="10"/>
      <name val="Arial"/>
      <family val="2"/>
    </font>
    <font>
      <b/>
      <sz val="11"/>
      <name val="Arial"/>
      <family val="2"/>
    </font>
    <font>
      <b/>
      <u/>
      <sz val="11"/>
      <name val="Arial"/>
      <family val="2"/>
    </font>
    <font>
      <u/>
      <sz val="12"/>
      <name val="Arial"/>
      <family val="2"/>
    </font>
    <font>
      <sz val="11"/>
      <name val="Arial"/>
      <family val="2"/>
    </font>
    <font>
      <sz val="14"/>
      <color indexed="9"/>
      <name val="Arial"/>
      <family val="2"/>
    </font>
    <font>
      <u/>
      <sz val="10"/>
      <name val="Arial"/>
      <family val="2"/>
    </font>
    <font>
      <sz val="7"/>
      <name val="Arial"/>
      <family val="2"/>
    </font>
    <font>
      <b/>
      <sz val="7"/>
      <name val="Arial"/>
      <family val="2"/>
    </font>
    <font>
      <b/>
      <sz val="12"/>
      <name val="Arial"/>
      <family val="2"/>
    </font>
    <font>
      <sz val="10"/>
      <name val="Arial"/>
      <family val="2"/>
    </font>
    <font>
      <sz val="11"/>
      <color theme="1"/>
      <name val="Arial"/>
      <family val="2"/>
    </font>
    <font>
      <i/>
      <sz val="11"/>
      <color theme="1"/>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i/>
      <sz val="12"/>
      <color theme="1"/>
      <name val="Calibri"/>
      <family val="2"/>
      <scheme val="minor"/>
    </font>
    <font>
      <sz val="12"/>
      <color theme="1"/>
      <name val="Arial"/>
      <family val="2"/>
    </font>
    <font>
      <sz val="11"/>
      <color theme="1"/>
      <name val="Calibri"/>
      <family val="2"/>
      <scheme val="minor"/>
    </font>
    <font>
      <b/>
      <sz val="10"/>
      <name val="Arial"/>
      <family val="2"/>
    </font>
    <font>
      <sz val="10"/>
      <color indexed="8"/>
      <name val="Arial"/>
      <family val="2"/>
    </font>
    <font>
      <u/>
      <sz val="11"/>
      <color theme="10"/>
      <name val="Calibri"/>
      <family val="2"/>
      <scheme val="minor"/>
    </font>
    <font>
      <sz val="10"/>
      <color indexed="10"/>
      <name val="Arial"/>
      <family val="2"/>
    </font>
    <font>
      <sz val="14"/>
      <color theme="0"/>
      <name val="Calibri"/>
      <family val="2"/>
      <scheme val="minor"/>
    </font>
    <font>
      <sz val="12"/>
      <color theme="1"/>
      <name val="Calibri"/>
      <family val="2"/>
      <scheme val="minor"/>
    </font>
    <font>
      <sz val="11"/>
      <name val="Calibri"/>
      <family val="2"/>
      <scheme val="minor"/>
    </font>
    <font>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6" fillId="4" borderId="0"/>
    <xf numFmtId="0" fontId="17" fillId="5" borderId="0"/>
    <xf numFmtId="0" fontId="18" fillId="4" borderId="0"/>
    <xf numFmtId="9" fontId="21" fillId="0" borderId="0" applyFont="0" applyFill="0" applyBorder="0" applyAlignment="0" applyProtection="0"/>
    <xf numFmtId="0" fontId="24" fillId="0" borderId="0" applyNumberFormat="0" applyFill="0" applyBorder="0" applyAlignment="0" applyProtection="0"/>
    <xf numFmtId="0" fontId="13" fillId="0" borderId="0"/>
  </cellStyleXfs>
  <cellXfs count="112">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4" fillId="0" borderId="0" xfId="0" applyFont="1"/>
    <xf numFmtId="0" fontId="5" fillId="0" borderId="1" xfId="0" applyFont="1" applyBorder="1"/>
    <xf numFmtId="0" fontId="5" fillId="0" borderId="0" xfId="0" applyFont="1" applyBorder="1"/>
    <xf numFmtId="0" fontId="6" fillId="0" borderId="0" xfId="0" applyFont="1" applyBorder="1"/>
    <xf numFmtId="0" fontId="2" fillId="0" borderId="0" xfId="0" applyFont="1" applyFill="1" applyBorder="1" applyAlignment="1">
      <alignment horizontal="center"/>
    </xf>
    <xf numFmtId="0" fontId="7" fillId="0" borderId="0" xfId="0" applyFont="1"/>
    <xf numFmtId="0" fontId="2" fillId="0" borderId="0" xfId="0" applyFont="1" applyFill="1" applyBorder="1"/>
    <xf numFmtId="0" fontId="8" fillId="0" borderId="0" xfId="0" applyFont="1"/>
    <xf numFmtId="0" fontId="4" fillId="0" borderId="0" xfId="0" applyFont="1" applyAlignment="1"/>
    <xf numFmtId="0" fontId="7" fillId="0" borderId="0" xfId="0" applyFont="1" applyAlignment="1"/>
    <xf numFmtId="0" fontId="2" fillId="2" borderId="3" xfId="0" applyFont="1" applyFill="1" applyBorder="1"/>
    <xf numFmtId="0" fontId="5" fillId="2" borderId="0" xfId="0" applyFont="1" applyFill="1" applyBorder="1" applyAlignment="1"/>
    <xf numFmtId="0" fontId="9" fillId="2" borderId="0" xfId="0" applyFont="1" applyFill="1" applyBorder="1" applyAlignment="1"/>
    <xf numFmtId="0" fontId="2" fillId="2" borderId="0" xfId="0" applyFont="1" applyFill="1" applyBorder="1"/>
    <xf numFmtId="0" fontId="4" fillId="2" borderId="0" xfId="0" applyFont="1" applyFill="1" applyBorder="1" applyAlignment="1"/>
    <xf numFmtId="0" fontId="7" fillId="2" borderId="0" xfId="0" applyFont="1" applyFill="1" applyBorder="1" applyAlignment="1">
      <alignment wrapText="1"/>
    </xf>
    <xf numFmtId="0" fontId="7" fillId="2" borderId="0" xfId="0" applyFont="1" applyFill="1" applyBorder="1" applyAlignment="1"/>
    <xf numFmtId="0" fontId="2" fillId="2" borderId="0" xfId="0" applyFont="1" applyFill="1" applyBorder="1" applyAlignment="1">
      <alignment horizontal="right"/>
    </xf>
    <xf numFmtId="0" fontId="7" fillId="2" borderId="0" xfId="0" applyFont="1" applyFill="1" applyBorder="1"/>
    <xf numFmtId="2" fontId="10" fillId="2" borderId="0" xfId="0" applyNumberFormat="1" applyFont="1" applyFill="1" applyBorder="1" applyAlignment="1">
      <alignment horizontal="left" wrapText="1"/>
    </xf>
    <xf numFmtId="2" fontId="10" fillId="0" borderId="0" xfId="0" applyNumberFormat="1" applyFont="1" applyFill="1" applyBorder="1" applyAlignment="1">
      <alignment horizontal="left" wrapText="1"/>
    </xf>
    <xf numFmtId="0" fontId="7" fillId="2" borderId="4" xfId="0" applyFont="1" applyFill="1" applyBorder="1"/>
    <xf numFmtId="0" fontId="2" fillId="2" borderId="4" xfId="0" applyFont="1" applyFill="1" applyBorder="1"/>
    <xf numFmtId="0" fontId="7" fillId="0" borderId="0" xfId="0" applyFont="1" applyBorder="1"/>
    <xf numFmtId="0" fontId="7" fillId="0" borderId="0" xfId="0" applyFont="1" applyFill="1" applyBorder="1"/>
    <xf numFmtId="0" fontId="2" fillId="0" borderId="0" xfId="0" applyFont="1" applyBorder="1"/>
    <xf numFmtId="0" fontId="7" fillId="2" borderId="3" xfId="0" applyFont="1" applyFill="1" applyBorder="1"/>
    <xf numFmtId="0" fontId="0" fillId="2" borderId="0" xfId="0" applyFill="1" applyBorder="1" applyAlignment="1"/>
    <xf numFmtId="0" fontId="12" fillId="0" borderId="0" xfId="0" applyFont="1"/>
    <xf numFmtId="0" fontId="12" fillId="2" borderId="0" xfId="0" applyFont="1" applyFill="1" applyBorder="1"/>
    <xf numFmtId="0" fontId="12" fillId="0" borderId="0" xfId="0" applyFont="1" applyFill="1" applyBorder="1"/>
    <xf numFmtId="0" fontId="5" fillId="2" borderId="0" xfId="0" applyFont="1" applyFill="1" applyBorder="1"/>
    <xf numFmtId="0" fontId="13" fillId="0" borderId="0" xfId="0" applyFont="1" applyAlignment="1"/>
    <xf numFmtId="164" fontId="2" fillId="2" borderId="0" xfId="0" applyNumberFormat="1" applyFont="1" applyFill="1" applyBorder="1"/>
    <xf numFmtId="0" fontId="12" fillId="0" borderId="0" xfId="0" applyFont="1" applyFill="1"/>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4" fontId="2" fillId="0" borderId="2" xfId="0" applyNumberFormat="1" applyFont="1" applyFill="1" applyBorder="1" applyAlignment="1"/>
    <xf numFmtId="0" fontId="7" fillId="3" borderId="3" xfId="0" applyFont="1" applyFill="1" applyBorder="1"/>
    <xf numFmtId="0" fontId="2" fillId="3" borderId="3" xfId="0" applyFont="1" applyFill="1" applyBorder="1"/>
    <xf numFmtId="0" fontId="5" fillId="3" borderId="0" xfId="0" applyFont="1" applyFill="1" applyBorder="1" applyAlignment="1"/>
    <xf numFmtId="0" fontId="9" fillId="3" borderId="0" xfId="0" applyFont="1" applyFill="1" applyBorder="1" applyAlignment="1"/>
    <xf numFmtId="0" fontId="2" fillId="3" borderId="0" xfId="0" applyFont="1" applyFill="1" applyBorder="1"/>
    <xf numFmtId="0" fontId="4" fillId="3" borderId="0" xfId="0" applyFont="1" applyFill="1" applyBorder="1"/>
    <xf numFmtId="0" fontId="7" fillId="3" borderId="0" xfId="0" applyFont="1" applyFill="1" applyBorder="1"/>
    <xf numFmtId="0" fontId="4" fillId="3" borderId="0" xfId="0" applyFont="1" applyFill="1" applyBorder="1" applyAlignment="1"/>
    <xf numFmtId="0" fontId="0" fillId="3" borderId="0" xfId="0" applyFill="1" applyBorder="1" applyAlignment="1"/>
    <xf numFmtId="0" fontId="2" fillId="3" borderId="0" xfId="0" applyFont="1" applyFill="1" applyBorder="1" applyAlignment="1">
      <alignment horizontal="right"/>
    </xf>
    <xf numFmtId="3" fontId="2" fillId="3" borderId="2" xfId="0" applyNumberFormat="1" applyFont="1" applyFill="1" applyBorder="1" applyAlignment="1">
      <alignment horizontal="center"/>
    </xf>
    <xf numFmtId="0" fontId="7" fillId="3" borderId="0" xfId="0" applyFont="1" applyFill="1" applyBorder="1" applyAlignment="1"/>
    <xf numFmtId="0" fontId="12" fillId="3" borderId="0" xfId="0" applyFont="1" applyFill="1"/>
    <xf numFmtId="0" fontId="2" fillId="3" borderId="0" xfId="0" applyFont="1" applyFill="1"/>
    <xf numFmtId="0" fontId="2" fillId="3" borderId="2" xfId="0" applyFont="1" applyFill="1" applyBorder="1" applyAlignment="1">
      <alignment horizontal="center"/>
    </xf>
    <xf numFmtId="0" fontId="7" fillId="3" borderId="4" xfId="0" applyFont="1" applyFill="1" applyBorder="1"/>
    <xf numFmtId="0" fontId="2" fillId="3" borderId="4" xfId="0" applyFont="1" applyFill="1" applyBorder="1"/>
    <xf numFmtId="0" fontId="14" fillId="3" borderId="0" xfId="0" applyFont="1" applyFill="1" applyBorder="1" applyAlignment="1"/>
    <xf numFmtId="0" fontId="2" fillId="3" borderId="2" xfId="0" applyFont="1" applyFill="1" applyBorder="1"/>
    <xf numFmtId="0" fontId="15" fillId="0" borderId="0" xfId="0" applyFont="1"/>
    <xf numFmtId="2" fontId="0" fillId="0" borderId="0" xfId="0" applyNumberFormat="1"/>
    <xf numFmtId="165" fontId="0" fillId="0" borderId="0" xfId="0" applyNumberFormat="1"/>
    <xf numFmtId="1" fontId="0" fillId="0" borderId="0" xfId="0" applyNumberFormat="1"/>
    <xf numFmtId="0" fontId="16" fillId="4" borderId="0" xfId="1"/>
    <xf numFmtId="0" fontId="17" fillId="5" borderId="0" xfId="2"/>
    <xf numFmtId="0" fontId="0" fillId="0" borderId="5" xfId="0" applyBorder="1"/>
    <xf numFmtId="165" fontId="0" fillId="0" borderId="5" xfId="0" applyNumberFormat="1" applyBorder="1"/>
    <xf numFmtId="1" fontId="0" fillId="0" borderId="5" xfId="0" applyNumberFormat="1" applyBorder="1"/>
    <xf numFmtId="0" fontId="18" fillId="4" borderId="0" xfId="3"/>
    <xf numFmtId="166" fontId="0" fillId="0" borderId="5" xfId="0" applyNumberFormat="1" applyBorder="1"/>
    <xf numFmtId="166" fontId="0" fillId="0" borderId="0" xfId="0" applyNumberFormat="1" applyBorder="1"/>
    <xf numFmtId="0" fontId="15" fillId="0" borderId="0" xfId="0" applyFont="1" applyFill="1" applyBorder="1"/>
    <xf numFmtId="0" fontId="19" fillId="5" borderId="0" xfId="2" applyFont="1"/>
    <xf numFmtId="0" fontId="0" fillId="0" borderId="0" xfId="0" applyBorder="1"/>
    <xf numFmtId="0" fontId="15" fillId="0" borderId="0" xfId="0" applyFont="1" applyBorder="1"/>
    <xf numFmtId="0" fontId="20" fillId="3" borderId="2" xfId="0" applyFont="1" applyFill="1" applyBorder="1" applyAlignment="1"/>
    <xf numFmtId="165" fontId="0" fillId="0" borderId="0" xfId="0" applyNumberFormat="1" applyBorder="1"/>
    <xf numFmtId="165" fontId="15" fillId="0" borderId="0" xfId="0" applyNumberFormat="1" applyFont="1"/>
    <xf numFmtId="165" fontId="0" fillId="0" borderId="0" xfId="0" applyNumberFormat="1" applyFont="1"/>
    <xf numFmtId="0" fontId="0" fillId="0" borderId="0" xfId="0" applyBorder="1" applyAlignment="1">
      <alignment horizontal="right"/>
    </xf>
    <xf numFmtId="166" fontId="0" fillId="0" borderId="0" xfId="4" applyNumberFormat="1" applyFont="1"/>
    <xf numFmtId="3" fontId="0" fillId="0" borderId="0" xfId="0" applyNumberFormat="1"/>
    <xf numFmtId="0" fontId="22" fillId="2" borderId="0" xfId="0" applyFont="1" applyFill="1"/>
    <xf numFmtId="2" fontId="23" fillId="0" borderId="0" xfId="0" applyNumberFormat="1" applyFont="1" applyFill="1" applyBorder="1" applyAlignment="1">
      <alignment horizontal="left" vertical="center"/>
    </xf>
    <xf numFmtId="0" fontId="0" fillId="5" borderId="5" xfId="0" applyFill="1" applyBorder="1" applyAlignment="1">
      <alignment horizontal="left"/>
    </xf>
    <xf numFmtId="0" fontId="0" fillId="5" borderId="5" xfId="0" applyFill="1" applyBorder="1"/>
    <xf numFmtId="0" fontId="17" fillId="0" borderId="0" xfId="2" applyFill="1"/>
    <xf numFmtId="0" fontId="13" fillId="2" borderId="0" xfId="0" applyFont="1" applyFill="1"/>
    <xf numFmtId="0" fontId="25" fillId="2" borderId="0" xfId="0" applyFont="1" applyFill="1"/>
    <xf numFmtId="0" fontId="13" fillId="2" borderId="0" xfId="0" applyFont="1" applyFill="1" applyAlignment="1">
      <alignment horizontal="right"/>
    </xf>
    <xf numFmtId="0" fontId="9" fillId="2" borderId="0" xfId="0" applyFont="1" applyFill="1"/>
    <xf numFmtId="17" fontId="13" fillId="2" borderId="0" xfId="0" applyNumberFormat="1" applyFont="1" applyFill="1" applyAlignment="1">
      <alignment horizontal="left"/>
    </xf>
    <xf numFmtId="0" fontId="13" fillId="0" borderId="0" xfId="0" applyFont="1" applyFill="1"/>
    <xf numFmtId="14" fontId="13" fillId="2" borderId="0" xfId="0" applyNumberFormat="1" applyFont="1" applyFill="1" applyAlignment="1">
      <alignment horizontal="left"/>
    </xf>
    <xf numFmtId="0" fontId="26" fillId="4" borderId="0" xfId="1" applyFont="1"/>
    <xf numFmtId="0" fontId="27" fillId="5" borderId="0" xfId="2" applyFont="1"/>
    <xf numFmtId="167" fontId="2" fillId="2" borderId="0" xfId="0" applyNumberFormat="1" applyFont="1" applyFill="1" applyBorder="1"/>
    <xf numFmtId="0" fontId="28" fillId="0" borderId="0" xfId="6" applyFont="1" applyBorder="1"/>
    <xf numFmtId="3" fontId="2" fillId="3" borderId="0" xfId="0" applyNumberFormat="1" applyFont="1" applyFill="1" applyBorder="1" applyAlignment="1">
      <alignment horizontal="center"/>
    </xf>
    <xf numFmtId="0" fontId="24" fillId="2" borderId="0" xfId="5" applyFill="1"/>
    <xf numFmtId="0" fontId="2" fillId="0" borderId="0" xfId="0" applyFont="1" applyFill="1" applyBorder="1" applyAlignment="1">
      <alignment vertical="center"/>
    </xf>
    <xf numFmtId="0" fontId="0" fillId="5" borderId="6" xfId="0" applyFill="1" applyBorder="1" applyAlignment="1"/>
    <xf numFmtId="0" fontId="0" fillId="5" borderId="7" xfId="0" applyFill="1" applyBorder="1" applyAlignment="1"/>
    <xf numFmtId="0" fontId="0" fillId="5" borderId="8" xfId="0" applyFill="1" applyBorder="1" applyAlignment="1"/>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1" xfId="0" applyFont="1" applyBorder="1" applyAlignment="1">
      <alignment horizontal="center"/>
    </xf>
  </cellXfs>
  <cellStyles count="7">
    <cellStyle name="Headers" xfId="1" xr:uid="{00000000-0005-0000-0000-000000000000}"/>
    <cellStyle name="Hyperlink" xfId="5" builtinId="8"/>
    <cellStyle name="Normal" xfId="0" builtinId="0"/>
    <cellStyle name="Normal 2" xfId="6" xr:uid="{00000000-0005-0000-0000-000003000000}"/>
    <cellStyle name="Percent" xfId="4" builtinId="5"/>
    <cellStyle name="Style 1" xfId="3" xr:uid="{00000000-0005-0000-0000-000005000000}"/>
    <cellStyle name="Sub-headers" xfId="2" xr:uid="{00000000-0005-0000-0000-000006000000}"/>
  </cellStyles>
  <dxfs count="18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colors>
    <mruColors>
      <color rgb="FF006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DP_deflator_table" displayName="GDP_deflator_table" ref="D82:CP83" headerRowCount="0" totalsRowShown="0" headerRowDxfId="183">
  <tableColumns count="91">
    <tableColumn id="1" xr3:uid="{00000000-0010-0000-0000-000001000000}" name="Column1" headerRowDxfId="182">
      <calculatedColumnFormula>GDP_deflator_in</calculatedColumnFormula>
    </tableColumn>
    <tableColumn id="2" xr3:uid="{00000000-0010-0000-0000-000002000000}" name="Column2" headerRowDxfId="181">
      <calculatedColumnFormula>GDP_deflator_in</calculatedColumnFormula>
    </tableColumn>
    <tableColumn id="3" xr3:uid="{00000000-0010-0000-0000-000003000000}" name="Column3" headerRowDxfId="180">
      <calculatedColumnFormula>GDP_deflator_in</calculatedColumnFormula>
    </tableColumn>
    <tableColumn id="4" xr3:uid="{00000000-0010-0000-0000-000004000000}" name="Column4" headerRowDxfId="179">
      <calculatedColumnFormula>GDP_deflator_in</calculatedColumnFormula>
    </tableColumn>
    <tableColumn id="5" xr3:uid="{00000000-0010-0000-0000-000005000000}" name="Column5" headerRowDxfId="178">
      <calculatedColumnFormula>GDP_deflator_in</calculatedColumnFormula>
    </tableColumn>
    <tableColumn id="6" xr3:uid="{00000000-0010-0000-0000-000006000000}" name="Column6" headerRowDxfId="177">
      <calculatedColumnFormula>GDP_deflator_in</calculatedColumnFormula>
    </tableColumn>
    <tableColumn id="7" xr3:uid="{00000000-0010-0000-0000-000007000000}" name="Column7" headerRowDxfId="176">
      <calculatedColumnFormula>GDP_deflator_in</calculatedColumnFormula>
    </tableColumn>
    <tableColumn id="8" xr3:uid="{00000000-0010-0000-0000-000008000000}" name="Column8" headerRowDxfId="175">
      <calculatedColumnFormula>GDP_deflator_in</calculatedColumnFormula>
    </tableColumn>
    <tableColumn id="9" xr3:uid="{00000000-0010-0000-0000-000009000000}" name="Column9" headerRowDxfId="174">
      <calculatedColumnFormula>GDP_deflator_in</calculatedColumnFormula>
    </tableColumn>
    <tableColumn id="10" xr3:uid="{00000000-0010-0000-0000-00000A000000}" name="Column10" headerRowDxfId="173">
      <calculatedColumnFormula>GDP_deflator_in</calculatedColumnFormula>
    </tableColumn>
    <tableColumn id="11" xr3:uid="{00000000-0010-0000-0000-00000B000000}" name="Column11" headerRowDxfId="172">
      <calculatedColumnFormula>GDP_deflator_in</calculatedColumnFormula>
    </tableColumn>
    <tableColumn id="12" xr3:uid="{00000000-0010-0000-0000-00000C000000}" name="Column12" headerRowDxfId="171">
      <calculatedColumnFormula>GDP_deflator_in</calculatedColumnFormula>
    </tableColumn>
    <tableColumn id="13" xr3:uid="{00000000-0010-0000-0000-00000D000000}" name="Column13" headerRowDxfId="170">
      <calculatedColumnFormula>GDP_deflator_in</calculatedColumnFormula>
    </tableColumn>
    <tableColumn id="14" xr3:uid="{00000000-0010-0000-0000-00000E000000}" name="Column14" headerRowDxfId="169">
      <calculatedColumnFormula>GDP_deflator_in</calculatedColumnFormula>
    </tableColumn>
    <tableColumn id="15" xr3:uid="{00000000-0010-0000-0000-00000F000000}" name="Column15" headerRowDxfId="168">
      <calculatedColumnFormula>GDP_deflator_in</calculatedColumnFormula>
    </tableColumn>
    <tableColumn id="16" xr3:uid="{00000000-0010-0000-0000-000010000000}" name="Column16" headerRowDxfId="167">
      <calculatedColumnFormula>GDP_deflator_in</calculatedColumnFormula>
    </tableColumn>
    <tableColumn id="17" xr3:uid="{00000000-0010-0000-0000-000011000000}" name="Column17" headerRowDxfId="166">
      <calculatedColumnFormula>GDP_deflator_in</calculatedColumnFormula>
    </tableColumn>
    <tableColumn id="18" xr3:uid="{00000000-0010-0000-0000-000012000000}" name="Column18" headerRowDxfId="165">
      <calculatedColumnFormula>GDP_deflator_in</calculatedColumnFormula>
    </tableColumn>
    <tableColumn id="19" xr3:uid="{00000000-0010-0000-0000-000013000000}" name="Column19" headerRowDxfId="164">
      <calculatedColumnFormula>GDP_deflator_in</calculatedColumnFormula>
    </tableColumn>
    <tableColumn id="20" xr3:uid="{00000000-0010-0000-0000-000014000000}" name="Column20" headerRowDxfId="163">
      <calculatedColumnFormula>GDP_deflator_in</calculatedColumnFormula>
    </tableColumn>
    <tableColumn id="21" xr3:uid="{00000000-0010-0000-0000-000015000000}" name="Column21" headerRowDxfId="162">
      <calculatedColumnFormula>GDP_deflator_in</calculatedColumnFormula>
    </tableColumn>
    <tableColumn id="22" xr3:uid="{00000000-0010-0000-0000-000016000000}" name="Column22" headerRowDxfId="161">
      <calculatedColumnFormula>GDP_deflator_in</calculatedColumnFormula>
    </tableColumn>
    <tableColumn id="23" xr3:uid="{00000000-0010-0000-0000-000017000000}" name="Column23" headerRowDxfId="160">
      <calculatedColumnFormula>GDP_deflator_in</calculatedColumnFormula>
    </tableColumn>
    <tableColumn id="24" xr3:uid="{00000000-0010-0000-0000-000018000000}" name="Column24" headerRowDxfId="159">
      <calculatedColumnFormula>GDP_deflator_in</calculatedColumnFormula>
    </tableColumn>
    <tableColumn id="25" xr3:uid="{00000000-0010-0000-0000-000019000000}" name="Column25" headerRowDxfId="158">
      <calculatedColumnFormula>GDP_deflator_in</calculatedColumnFormula>
    </tableColumn>
    <tableColumn id="26" xr3:uid="{00000000-0010-0000-0000-00001A000000}" name="Column26" headerRowDxfId="157">
      <calculatedColumnFormula>GDP_deflator_in</calculatedColumnFormula>
    </tableColumn>
    <tableColumn id="27" xr3:uid="{00000000-0010-0000-0000-00001B000000}" name="Column27" headerRowDxfId="156">
      <calculatedColumnFormula>GDP_deflator_in</calculatedColumnFormula>
    </tableColumn>
    <tableColumn id="28" xr3:uid="{00000000-0010-0000-0000-00001C000000}" name="Column28" headerRowDxfId="155">
      <calculatedColumnFormula>GDP_deflator_in</calculatedColumnFormula>
    </tableColumn>
    <tableColumn id="29" xr3:uid="{00000000-0010-0000-0000-00001D000000}" name="Column29" headerRowDxfId="154">
      <calculatedColumnFormula>GDP_deflator_in</calculatedColumnFormula>
    </tableColumn>
    <tableColumn id="30" xr3:uid="{00000000-0010-0000-0000-00001E000000}" name="Column30" headerRowDxfId="153">
      <calculatedColumnFormula>GDP_deflator_in</calculatedColumnFormula>
    </tableColumn>
    <tableColumn id="31" xr3:uid="{00000000-0010-0000-0000-00001F000000}" name="Column31" headerRowDxfId="152">
      <calculatedColumnFormula>GDP_deflator_in</calculatedColumnFormula>
    </tableColumn>
    <tableColumn id="32" xr3:uid="{00000000-0010-0000-0000-000020000000}" name="Column32" headerRowDxfId="151">
      <calculatedColumnFormula>GDP_deflator_in</calculatedColumnFormula>
    </tableColumn>
    <tableColumn id="33" xr3:uid="{00000000-0010-0000-0000-000021000000}" name="Column33" headerRowDxfId="150">
      <calculatedColumnFormula>GDP_deflator_in</calculatedColumnFormula>
    </tableColumn>
    <tableColumn id="34" xr3:uid="{00000000-0010-0000-0000-000022000000}" name="Column34" headerRowDxfId="149">
      <calculatedColumnFormula>GDP_deflator_in</calculatedColumnFormula>
    </tableColumn>
    <tableColumn id="35" xr3:uid="{00000000-0010-0000-0000-000023000000}" name="Column35" headerRowDxfId="148">
      <calculatedColumnFormula>GDP_deflator_in</calculatedColumnFormula>
    </tableColumn>
    <tableColumn id="36" xr3:uid="{00000000-0010-0000-0000-000024000000}" name="Column36" headerRowDxfId="147">
      <calculatedColumnFormula>GDP_deflator_in</calculatedColumnFormula>
    </tableColumn>
    <tableColumn id="37" xr3:uid="{00000000-0010-0000-0000-000025000000}" name="Column37" headerRowDxfId="146">
      <calculatedColumnFormula>GDP_deflator_in</calculatedColumnFormula>
    </tableColumn>
    <tableColumn id="38" xr3:uid="{00000000-0010-0000-0000-000026000000}" name="Column38" headerRowDxfId="145">
      <calculatedColumnFormula>GDP_deflator_in</calculatedColumnFormula>
    </tableColumn>
    <tableColumn id="39" xr3:uid="{00000000-0010-0000-0000-000027000000}" name="Column39" headerRowDxfId="144">
      <calculatedColumnFormula>GDP_deflator_in</calculatedColumnFormula>
    </tableColumn>
    <tableColumn id="40" xr3:uid="{00000000-0010-0000-0000-000028000000}" name="Column40" headerRowDxfId="143">
      <calculatedColumnFormula>GDP_deflator_in</calculatedColumnFormula>
    </tableColumn>
    <tableColumn id="41" xr3:uid="{00000000-0010-0000-0000-000029000000}" name="Column41" headerRowDxfId="142">
      <calculatedColumnFormula>GDP_deflator_in</calculatedColumnFormula>
    </tableColumn>
    <tableColumn id="42" xr3:uid="{00000000-0010-0000-0000-00002A000000}" name="Column42" headerRowDxfId="141">
      <calculatedColumnFormula>GDP_deflator_in</calculatedColumnFormula>
    </tableColumn>
    <tableColumn id="43" xr3:uid="{00000000-0010-0000-0000-00002B000000}" name="Column43" headerRowDxfId="140">
      <calculatedColumnFormula>GDP_deflator_in</calculatedColumnFormula>
    </tableColumn>
    <tableColumn id="44" xr3:uid="{00000000-0010-0000-0000-00002C000000}" name="Column44" headerRowDxfId="139">
      <calculatedColumnFormula>GDP_deflator_in</calculatedColumnFormula>
    </tableColumn>
    <tableColumn id="45" xr3:uid="{00000000-0010-0000-0000-00002D000000}" name="Column45" headerRowDxfId="138">
      <calculatedColumnFormula>GDP_deflator_in</calculatedColumnFormula>
    </tableColumn>
    <tableColumn id="46" xr3:uid="{00000000-0010-0000-0000-00002E000000}" name="Column46" headerRowDxfId="137">
      <calculatedColumnFormula>GDP_deflator_in</calculatedColumnFormula>
    </tableColumn>
    <tableColumn id="47" xr3:uid="{00000000-0010-0000-0000-00002F000000}" name="Column47" headerRowDxfId="136">
      <calculatedColumnFormula>GDP_deflator_in</calculatedColumnFormula>
    </tableColumn>
    <tableColumn id="48" xr3:uid="{00000000-0010-0000-0000-000030000000}" name="Column48" headerRowDxfId="135">
      <calculatedColumnFormula>GDP_deflator_in</calculatedColumnFormula>
    </tableColumn>
    <tableColumn id="49" xr3:uid="{00000000-0010-0000-0000-000031000000}" name="Column49" headerRowDxfId="134">
      <calculatedColumnFormula>GDP_deflator_in</calculatedColumnFormula>
    </tableColumn>
    <tableColumn id="50" xr3:uid="{00000000-0010-0000-0000-000032000000}" name="Column50" headerRowDxfId="133">
      <calculatedColumnFormula>GDP_deflator_in</calculatedColumnFormula>
    </tableColumn>
    <tableColumn id="51" xr3:uid="{00000000-0010-0000-0000-000033000000}" name="Column51" headerRowDxfId="132">
      <calculatedColumnFormula>GDP_deflator_in</calculatedColumnFormula>
    </tableColumn>
    <tableColumn id="52" xr3:uid="{00000000-0010-0000-0000-000034000000}" name="Column52" headerRowDxfId="131">
      <calculatedColumnFormula>GDP_deflator_in</calculatedColumnFormula>
    </tableColumn>
    <tableColumn id="53" xr3:uid="{00000000-0010-0000-0000-000035000000}" name="Column53" headerRowDxfId="130">
      <calculatedColumnFormula>GDP_deflator_in</calculatedColumnFormula>
    </tableColumn>
    <tableColumn id="54" xr3:uid="{00000000-0010-0000-0000-000036000000}" name="Column54" headerRowDxfId="129">
      <calculatedColumnFormula>GDP_deflator_in</calculatedColumnFormula>
    </tableColumn>
    <tableColumn id="55" xr3:uid="{00000000-0010-0000-0000-000037000000}" name="Column55" headerRowDxfId="128">
      <calculatedColumnFormula>GDP_deflator_in</calculatedColumnFormula>
    </tableColumn>
    <tableColumn id="56" xr3:uid="{00000000-0010-0000-0000-000038000000}" name="Column56" headerRowDxfId="127">
      <calculatedColumnFormula>GDP_deflator_in</calculatedColumnFormula>
    </tableColumn>
    <tableColumn id="57" xr3:uid="{00000000-0010-0000-0000-000039000000}" name="Column57" headerRowDxfId="126">
      <calculatedColumnFormula>GDP_deflator_in</calculatedColumnFormula>
    </tableColumn>
    <tableColumn id="58" xr3:uid="{00000000-0010-0000-0000-00003A000000}" name="Column58" headerRowDxfId="125">
      <calculatedColumnFormula>GDP_deflator_in</calculatedColumnFormula>
    </tableColumn>
    <tableColumn id="59" xr3:uid="{00000000-0010-0000-0000-00003B000000}" name="Column59" headerRowDxfId="124">
      <calculatedColumnFormula>GDP_deflator_in</calculatedColumnFormula>
    </tableColumn>
    <tableColumn id="60" xr3:uid="{00000000-0010-0000-0000-00003C000000}" name="Column60" headerRowDxfId="123">
      <calculatedColumnFormula>GDP_deflator_in</calculatedColumnFormula>
    </tableColumn>
    <tableColumn id="61" xr3:uid="{00000000-0010-0000-0000-00003D000000}" name="Column61" headerRowDxfId="122">
      <calculatedColumnFormula>GDP_deflator_in</calculatedColumnFormula>
    </tableColumn>
    <tableColumn id="62" xr3:uid="{00000000-0010-0000-0000-00003E000000}" name="Column62" headerRowDxfId="121">
      <calculatedColumnFormula>GDP_deflator_in</calculatedColumnFormula>
    </tableColumn>
    <tableColumn id="63" xr3:uid="{00000000-0010-0000-0000-00003F000000}" name="Column63" headerRowDxfId="120">
      <calculatedColumnFormula>GDP_deflator_in</calculatedColumnFormula>
    </tableColumn>
    <tableColumn id="64" xr3:uid="{00000000-0010-0000-0000-000040000000}" name="Column64" headerRowDxfId="119">
      <calculatedColumnFormula>GDP_deflator_in</calculatedColumnFormula>
    </tableColumn>
    <tableColumn id="65" xr3:uid="{00000000-0010-0000-0000-000041000000}" name="Column65" headerRowDxfId="118">
      <calculatedColumnFormula>GDP_deflator_in</calculatedColumnFormula>
    </tableColumn>
    <tableColumn id="66" xr3:uid="{00000000-0010-0000-0000-000042000000}" name="Column66" headerRowDxfId="117">
      <calculatedColumnFormula>GDP_deflator_in</calculatedColumnFormula>
    </tableColumn>
    <tableColumn id="67" xr3:uid="{00000000-0010-0000-0000-000043000000}" name="Column67" headerRowDxfId="116">
      <calculatedColumnFormula>GDP_deflator_in</calculatedColumnFormula>
    </tableColumn>
    <tableColumn id="68" xr3:uid="{00000000-0010-0000-0000-000044000000}" name="Column68" headerRowDxfId="115">
      <calculatedColumnFormula>GDP_deflator_in</calculatedColumnFormula>
    </tableColumn>
    <tableColumn id="69" xr3:uid="{00000000-0010-0000-0000-000045000000}" name="Column69" headerRowDxfId="114">
      <calculatedColumnFormula>GDP_deflator_in</calculatedColumnFormula>
    </tableColumn>
    <tableColumn id="70" xr3:uid="{00000000-0010-0000-0000-000046000000}" name="Column70" headerRowDxfId="113">
      <calculatedColumnFormula>GDP_deflator_in</calculatedColumnFormula>
    </tableColumn>
    <tableColumn id="71" xr3:uid="{00000000-0010-0000-0000-000047000000}" name="Column71" headerRowDxfId="112">
      <calculatedColumnFormula>GDP_deflator_in</calculatedColumnFormula>
    </tableColumn>
    <tableColumn id="72" xr3:uid="{00000000-0010-0000-0000-000048000000}" name="Column72" headerRowDxfId="111">
      <calculatedColumnFormula>GDP_deflator_in</calculatedColumnFormula>
    </tableColumn>
    <tableColumn id="73" xr3:uid="{00000000-0010-0000-0000-000049000000}" name="Column73" headerRowDxfId="110">
      <calculatedColumnFormula>GDP_deflator_in</calculatedColumnFormula>
    </tableColumn>
    <tableColumn id="74" xr3:uid="{00000000-0010-0000-0000-00004A000000}" name="Column74" headerRowDxfId="109">
      <calculatedColumnFormula>GDP_deflator_in</calculatedColumnFormula>
    </tableColumn>
    <tableColumn id="75" xr3:uid="{00000000-0010-0000-0000-00004B000000}" name="Column75" headerRowDxfId="108">
      <calculatedColumnFormula>GDP_deflator_in</calculatedColumnFormula>
    </tableColumn>
    <tableColumn id="76" xr3:uid="{00000000-0010-0000-0000-00004C000000}" name="Column76" headerRowDxfId="107">
      <calculatedColumnFormula>GDP_deflator_in</calculatedColumnFormula>
    </tableColumn>
    <tableColumn id="77" xr3:uid="{00000000-0010-0000-0000-00004D000000}" name="Column77" headerRowDxfId="106">
      <calculatedColumnFormula>GDP_deflator_in</calculatedColumnFormula>
    </tableColumn>
    <tableColumn id="78" xr3:uid="{00000000-0010-0000-0000-00004E000000}" name="Column78" headerRowDxfId="105">
      <calculatedColumnFormula>GDP_deflator_in</calculatedColumnFormula>
    </tableColumn>
    <tableColumn id="79" xr3:uid="{00000000-0010-0000-0000-00004F000000}" name="Column79" headerRowDxfId="104">
      <calculatedColumnFormula>GDP_deflator_in</calculatedColumnFormula>
    </tableColumn>
    <tableColumn id="80" xr3:uid="{00000000-0010-0000-0000-000050000000}" name="Column80" headerRowDxfId="103">
      <calculatedColumnFormula>GDP_deflator_in</calculatedColumnFormula>
    </tableColumn>
    <tableColumn id="81" xr3:uid="{00000000-0010-0000-0000-000051000000}" name="Column81" headerRowDxfId="102">
      <calculatedColumnFormula>GDP_deflator_in</calculatedColumnFormula>
    </tableColumn>
    <tableColumn id="82" xr3:uid="{00000000-0010-0000-0000-000052000000}" name="Column82" headerRowDxfId="101">
      <calculatedColumnFormula>GDP_deflator_in</calculatedColumnFormula>
    </tableColumn>
    <tableColumn id="83" xr3:uid="{00000000-0010-0000-0000-000053000000}" name="Column83" headerRowDxfId="100">
      <calculatedColumnFormula>GDP_deflator_in</calculatedColumnFormula>
    </tableColumn>
    <tableColumn id="84" xr3:uid="{00000000-0010-0000-0000-000054000000}" name="Column84" headerRowDxfId="99">
      <calculatedColumnFormula>GDP_deflator_in</calculatedColumnFormula>
    </tableColumn>
    <tableColumn id="85" xr3:uid="{00000000-0010-0000-0000-000055000000}" name="Column85" headerRowDxfId="98">
      <calculatedColumnFormula>GDP_deflator_in</calculatedColumnFormula>
    </tableColumn>
    <tableColumn id="86" xr3:uid="{00000000-0010-0000-0000-000056000000}" name="Column86" headerRowDxfId="97">
      <calculatedColumnFormula>GDP_deflator_in</calculatedColumnFormula>
    </tableColumn>
    <tableColumn id="87" xr3:uid="{00000000-0010-0000-0000-000057000000}" name="Column87" headerRowDxfId="96">
      <calculatedColumnFormula>GDP_deflator_in</calculatedColumnFormula>
    </tableColumn>
    <tableColumn id="88" xr3:uid="{00000000-0010-0000-0000-000058000000}" name="Column88" headerRowDxfId="95">
      <calculatedColumnFormula>GDP_deflator_in</calculatedColumnFormula>
    </tableColumn>
    <tableColumn id="89" xr3:uid="{00000000-0010-0000-0000-000059000000}" name="Column89" headerRowDxfId="94">
      <calculatedColumnFormula>GDP_deflator_in</calculatedColumnFormula>
    </tableColumn>
    <tableColumn id="90" xr3:uid="{00000000-0010-0000-0000-00005A000000}" name="Column90" headerRowDxfId="93">
      <calculatedColumnFormula>GDP_deflator_in</calculatedColumnFormula>
    </tableColumn>
    <tableColumn id="91" xr3:uid="{00000000-0010-0000-0000-00005B000000}" name="Column91" headerRowDxfId="92">
      <calculatedColumnFormula>GDP_deflator_in</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GDP_deflator_table2" displayName="GDP_deflator_table2" ref="D82:CP83" headerRowCount="0" totalsRowShown="0" headerRowDxfId="91">
  <tableColumns count="91">
    <tableColumn id="1" xr3:uid="{00000000-0010-0000-0100-000001000000}" name="Column1" headerRowDxfId="90">
      <calculatedColumnFormula>GDP_deflator_in</calculatedColumnFormula>
    </tableColumn>
    <tableColumn id="2" xr3:uid="{00000000-0010-0000-0100-000002000000}" name="Column2" headerRowDxfId="89">
      <calculatedColumnFormula>GDP_deflator_in</calculatedColumnFormula>
    </tableColumn>
    <tableColumn id="3" xr3:uid="{00000000-0010-0000-0100-000003000000}" name="Column3" headerRowDxfId="88">
      <calculatedColumnFormula>GDP_deflator_in</calculatedColumnFormula>
    </tableColumn>
    <tableColumn id="4" xr3:uid="{00000000-0010-0000-0100-000004000000}" name="Column4" headerRowDxfId="87">
      <calculatedColumnFormula>GDP_deflator_in</calculatedColumnFormula>
    </tableColumn>
    <tableColumn id="5" xr3:uid="{00000000-0010-0000-0100-000005000000}" name="Column5" headerRowDxfId="86">
      <calculatedColumnFormula>GDP_deflator_in</calculatedColumnFormula>
    </tableColumn>
    <tableColumn id="6" xr3:uid="{00000000-0010-0000-0100-000006000000}" name="Column6" headerRowDxfId="85">
      <calculatedColumnFormula>GDP_deflator_in</calculatedColumnFormula>
    </tableColumn>
    <tableColumn id="7" xr3:uid="{00000000-0010-0000-0100-000007000000}" name="Column7" headerRowDxfId="84">
      <calculatedColumnFormula>GDP_deflator_in</calculatedColumnFormula>
    </tableColumn>
    <tableColumn id="8" xr3:uid="{00000000-0010-0000-0100-000008000000}" name="Column8" headerRowDxfId="83">
      <calculatedColumnFormula>GDP_deflator_in</calculatedColumnFormula>
    </tableColumn>
    <tableColumn id="9" xr3:uid="{00000000-0010-0000-0100-000009000000}" name="Column9" headerRowDxfId="82">
      <calculatedColumnFormula>GDP_deflator_in</calculatedColumnFormula>
    </tableColumn>
    <tableColumn id="10" xr3:uid="{00000000-0010-0000-0100-00000A000000}" name="Column10" headerRowDxfId="81">
      <calculatedColumnFormula>GDP_deflator_in</calculatedColumnFormula>
    </tableColumn>
    <tableColumn id="11" xr3:uid="{00000000-0010-0000-0100-00000B000000}" name="Column11" headerRowDxfId="80">
      <calculatedColumnFormula>GDP_deflator_in</calculatedColumnFormula>
    </tableColumn>
    <tableColumn id="12" xr3:uid="{00000000-0010-0000-0100-00000C000000}" name="Column12" headerRowDxfId="79">
      <calculatedColumnFormula>GDP_deflator_in</calculatedColumnFormula>
    </tableColumn>
    <tableColumn id="13" xr3:uid="{00000000-0010-0000-0100-00000D000000}" name="Column13" headerRowDxfId="78">
      <calculatedColumnFormula>GDP_deflator_in</calculatedColumnFormula>
    </tableColumn>
    <tableColumn id="14" xr3:uid="{00000000-0010-0000-0100-00000E000000}" name="Column14" headerRowDxfId="77">
      <calculatedColumnFormula>GDP_deflator_in</calculatedColumnFormula>
    </tableColumn>
    <tableColumn id="15" xr3:uid="{00000000-0010-0000-0100-00000F000000}" name="Column15" headerRowDxfId="76">
      <calculatedColumnFormula>GDP_deflator_in</calculatedColumnFormula>
    </tableColumn>
    <tableColumn id="16" xr3:uid="{00000000-0010-0000-0100-000010000000}" name="Column16" headerRowDxfId="75">
      <calculatedColumnFormula>GDP_deflator_in</calculatedColumnFormula>
    </tableColumn>
    <tableColumn id="17" xr3:uid="{00000000-0010-0000-0100-000011000000}" name="Column17" headerRowDxfId="74">
      <calculatedColumnFormula>GDP_deflator_in</calculatedColumnFormula>
    </tableColumn>
    <tableColumn id="18" xr3:uid="{00000000-0010-0000-0100-000012000000}" name="Column18" headerRowDxfId="73">
      <calculatedColumnFormula>GDP_deflator_in</calculatedColumnFormula>
    </tableColumn>
    <tableColumn id="19" xr3:uid="{00000000-0010-0000-0100-000013000000}" name="Column19" headerRowDxfId="72">
      <calculatedColumnFormula>GDP_deflator_in</calculatedColumnFormula>
    </tableColumn>
    <tableColumn id="20" xr3:uid="{00000000-0010-0000-0100-000014000000}" name="Column20" headerRowDxfId="71">
      <calculatedColumnFormula>GDP_deflator_in</calculatedColumnFormula>
    </tableColumn>
    <tableColumn id="21" xr3:uid="{00000000-0010-0000-0100-000015000000}" name="Column21" headerRowDxfId="70">
      <calculatedColumnFormula>GDP_deflator_in</calculatedColumnFormula>
    </tableColumn>
    <tableColumn id="22" xr3:uid="{00000000-0010-0000-0100-000016000000}" name="Column22" headerRowDxfId="69">
      <calculatedColumnFormula>GDP_deflator_in</calculatedColumnFormula>
    </tableColumn>
    <tableColumn id="23" xr3:uid="{00000000-0010-0000-0100-000017000000}" name="Column23" headerRowDxfId="68">
      <calculatedColumnFormula>GDP_deflator_in</calculatedColumnFormula>
    </tableColumn>
    <tableColumn id="24" xr3:uid="{00000000-0010-0000-0100-000018000000}" name="Column24" headerRowDxfId="67">
      <calculatedColumnFormula>GDP_deflator_in</calculatedColumnFormula>
    </tableColumn>
    <tableColumn id="25" xr3:uid="{00000000-0010-0000-0100-000019000000}" name="Column25" headerRowDxfId="66">
      <calculatedColumnFormula>GDP_deflator_in</calculatedColumnFormula>
    </tableColumn>
    <tableColumn id="26" xr3:uid="{00000000-0010-0000-0100-00001A000000}" name="Column26" headerRowDxfId="65">
      <calculatedColumnFormula>GDP_deflator_in</calculatedColumnFormula>
    </tableColumn>
    <tableColumn id="27" xr3:uid="{00000000-0010-0000-0100-00001B000000}" name="Column27" headerRowDxfId="64">
      <calculatedColumnFormula>GDP_deflator_in</calculatedColumnFormula>
    </tableColumn>
    <tableColumn id="28" xr3:uid="{00000000-0010-0000-0100-00001C000000}" name="Column28" headerRowDxfId="63">
      <calculatedColumnFormula>GDP_deflator_in</calculatedColumnFormula>
    </tableColumn>
    <tableColumn id="29" xr3:uid="{00000000-0010-0000-0100-00001D000000}" name="Column29" headerRowDxfId="62">
      <calculatedColumnFormula>GDP_deflator_in</calculatedColumnFormula>
    </tableColumn>
    <tableColumn id="30" xr3:uid="{00000000-0010-0000-0100-00001E000000}" name="Column30" headerRowDxfId="61">
      <calculatedColumnFormula>GDP_deflator_in</calculatedColumnFormula>
    </tableColumn>
    <tableColumn id="31" xr3:uid="{00000000-0010-0000-0100-00001F000000}" name="Column31" headerRowDxfId="60">
      <calculatedColumnFormula>GDP_deflator_in</calculatedColumnFormula>
    </tableColumn>
    <tableColumn id="32" xr3:uid="{00000000-0010-0000-0100-000020000000}" name="Column32" headerRowDxfId="59">
      <calculatedColumnFormula>GDP_deflator_in</calculatedColumnFormula>
    </tableColumn>
    <tableColumn id="33" xr3:uid="{00000000-0010-0000-0100-000021000000}" name="Column33" headerRowDxfId="58">
      <calculatedColumnFormula>GDP_deflator_in</calculatedColumnFormula>
    </tableColumn>
    <tableColumn id="34" xr3:uid="{00000000-0010-0000-0100-000022000000}" name="Column34" headerRowDxfId="57">
      <calculatedColumnFormula>GDP_deflator_in</calculatedColumnFormula>
    </tableColumn>
    <tableColumn id="35" xr3:uid="{00000000-0010-0000-0100-000023000000}" name="Column35" headerRowDxfId="56">
      <calculatedColumnFormula>GDP_deflator_in</calculatedColumnFormula>
    </tableColumn>
    <tableColumn id="36" xr3:uid="{00000000-0010-0000-0100-000024000000}" name="Column36" headerRowDxfId="55">
      <calculatedColumnFormula>GDP_deflator_in</calculatedColumnFormula>
    </tableColumn>
    <tableColumn id="37" xr3:uid="{00000000-0010-0000-0100-000025000000}" name="Column37" headerRowDxfId="54">
      <calculatedColumnFormula>GDP_deflator_in</calculatedColumnFormula>
    </tableColumn>
    <tableColumn id="38" xr3:uid="{00000000-0010-0000-0100-000026000000}" name="Column38" headerRowDxfId="53">
      <calculatedColumnFormula>GDP_deflator_in</calculatedColumnFormula>
    </tableColumn>
    <tableColumn id="39" xr3:uid="{00000000-0010-0000-0100-000027000000}" name="Column39" headerRowDxfId="52">
      <calculatedColumnFormula>GDP_deflator_in</calculatedColumnFormula>
    </tableColumn>
    <tableColumn id="40" xr3:uid="{00000000-0010-0000-0100-000028000000}" name="Column40" headerRowDxfId="51">
      <calculatedColumnFormula>GDP_deflator_in</calculatedColumnFormula>
    </tableColumn>
    <tableColumn id="41" xr3:uid="{00000000-0010-0000-0100-000029000000}" name="Column41" headerRowDxfId="50">
      <calculatedColumnFormula>GDP_deflator_in</calculatedColumnFormula>
    </tableColumn>
    <tableColumn id="42" xr3:uid="{00000000-0010-0000-0100-00002A000000}" name="Column42" headerRowDxfId="49">
      <calculatedColumnFormula>GDP_deflator_in</calculatedColumnFormula>
    </tableColumn>
    <tableColumn id="43" xr3:uid="{00000000-0010-0000-0100-00002B000000}" name="Column43" headerRowDxfId="48">
      <calculatedColumnFormula>GDP_deflator_in</calculatedColumnFormula>
    </tableColumn>
    <tableColumn id="44" xr3:uid="{00000000-0010-0000-0100-00002C000000}" name="Column44" headerRowDxfId="47">
      <calculatedColumnFormula>GDP_deflator_in</calculatedColumnFormula>
    </tableColumn>
    <tableColumn id="45" xr3:uid="{00000000-0010-0000-0100-00002D000000}" name="Column45" headerRowDxfId="46">
      <calculatedColumnFormula>GDP_deflator_in</calculatedColumnFormula>
    </tableColumn>
    <tableColumn id="46" xr3:uid="{00000000-0010-0000-0100-00002E000000}" name="Column46" headerRowDxfId="45">
      <calculatedColumnFormula>GDP_deflator_in</calculatedColumnFormula>
    </tableColumn>
    <tableColumn id="47" xr3:uid="{00000000-0010-0000-0100-00002F000000}" name="Column47" headerRowDxfId="44">
      <calculatedColumnFormula>GDP_deflator_in</calculatedColumnFormula>
    </tableColumn>
    <tableColumn id="48" xr3:uid="{00000000-0010-0000-0100-000030000000}" name="Column48" headerRowDxfId="43">
      <calculatedColumnFormula>GDP_deflator_in</calculatedColumnFormula>
    </tableColumn>
    <tableColumn id="49" xr3:uid="{00000000-0010-0000-0100-000031000000}" name="Column49" headerRowDxfId="42">
      <calculatedColumnFormula>GDP_deflator_in</calculatedColumnFormula>
    </tableColumn>
    <tableColumn id="50" xr3:uid="{00000000-0010-0000-0100-000032000000}" name="Column50" headerRowDxfId="41">
      <calculatedColumnFormula>GDP_deflator_in</calculatedColumnFormula>
    </tableColumn>
    <tableColumn id="51" xr3:uid="{00000000-0010-0000-0100-000033000000}" name="Column51" headerRowDxfId="40">
      <calculatedColumnFormula>GDP_deflator_in</calculatedColumnFormula>
    </tableColumn>
    <tableColumn id="52" xr3:uid="{00000000-0010-0000-0100-000034000000}" name="Column52" headerRowDxfId="39">
      <calculatedColumnFormula>GDP_deflator_in</calculatedColumnFormula>
    </tableColumn>
    <tableColumn id="53" xr3:uid="{00000000-0010-0000-0100-000035000000}" name="Column53" headerRowDxfId="38">
      <calculatedColumnFormula>GDP_deflator_in</calculatedColumnFormula>
    </tableColumn>
    <tableColumn id="54" xr3:uid="{00000000-0010-0000-0100-000036000000}" name="Column54" headerRowDxfId="37">
      <calculatedColumnFormula>GDP_deflator_in</calculatedColumnFormula>
    </tableColumn>
    <tableColumn id="55" xr3:uid="{00000000-0010-0000-0100-000037000000}" name="Column55" headerRowDxfId="36">
      <calculatedColumnFormula>GDP_deflator_in</calculatedColumnFormula>
    </tableColumn>
    <tableColumn id="56" xr3:uid="{00000000-0010-0000-0100-000038000000}" name="Column56" headerRowDxfId="35">
      <calculatedColumnFormula>GDP_deflator_in</calculatedColumnFormula>
    </tableColumn>
    <tableColumn id="57" xr3:uid="{00000000-0010-0000-0100-000039000000}" name="Column57" headerRowDxfId="34">
      <calculatedColumnFormula>GDP_deflator_in</calculatedColumnFormula>
    </tableColumn>
    <tableColumn id="58" xr3:uid="{00000000-0010-0000-0100-00003A000000}" name="Column58" headerRowDxfId="33">
      <calculatedColumnFormula>GDP_deflator_in</calculatedColumnFormula>
    </tableColumn>
    <tableColumn id="59" xr3:uid="{00000000-0010-0000-0100-00003B000000}" name="Column59" headerRowDxfId="32">
      <calculatedColumnFormula>GDP_deflator_in</calculatedColumnFormula>
    </tableColumn>
    <tableColumn id="60" xr3:uid="{00000000-0010-0000-0100-00003C000000}" name="Column60" headerRowDxfId="31">
      <calculatedColumnFormula>GDP_deflator_in</calculatedColumnFormula>
    </tableColumn>
    <tableColumn id="61" xr3:uid="{00000000-0010-0000-0100-00003D000000}" name="Column61" headerRowDxfId="30">
      <calculatedColumnFormula>GDP_deflator_in</calculatedColumnFormula>
    </tableColumn>
    <tableColumn id="62" xr3:uid="{00000000-0010-0000-0100-00003E000000}" name="Column62" headerRowDxfId="29">
      <calculatedColumnFormula>GDP_deflator_in</calculatedColumnFormula>
    </tableColumn>
    <tableColumn id="63" xr3:uid="{00000000-0010-0000-0100-00003F000000}" name="Column63" headerRowDxfId="28">
      <calculatedColumnFormula>GDP_deflator_in</calculatedColumnFormula>
    </tableColumn>
    <tableColumn id="64" xr3:uid="{00000000-0010-0000-0100-000040000000}" name="Column64" headerRowDxfId="27">
      <calculatedColumnFormula>GDP_deflator_in</calculatedColumnFormula>
    </tableColumn>
    <tableColumn id="65" xr3:uid="{00000000-0010-0000-0100-000041000000}" name="Column65" headerRowDxfId="26">
      <calculatedColumnFormula>GDP_deflator_in</calculatedColumnFormula>
    </tableColumn>
    <tableColumn id="66" xr3:uid="{00000000-0010-0000-0100-000042000000}" name="Column66" headerRowDxfId="25">
      <calculatedColumnFormula>GDP_deflator_in</calculatedColumnFormula>
    </tableColumn>
    <tableColumn id="67" xr3:uid="{00000000-0010-0000-0100-000043000000}" name="Column67" headerRowDxfId="24">
      <calculatedColumnFormula>GDP_deflator_in</calculatedColumnFormula>
    </tableColumn>
    <tableColumn id="68" xr3:uid="{00000000-0010-0000-0100-000044000000}" name="Column68" headerRowDxfId="23">
      <calculatedColumnFormula>GDP_deflator_in</calculatedColumnFormula>
    </tableColumn>
    <tableColumn id="69" xr3:uid="{00000000-0010-0000-0100-000045000000}" name="Column69" headerRowDxfId="22">
      <calculatedColumnFormula>GDP_deflator_in</calculatedColumnFormula>
    </tableColumn>
    <tableColumn id="70" xr3:uid="{00000000-0010-0000-0100-000046000000}" name="Column70" headerRowDxfId="21">
      <calculatedColumnFormula>GDP_deflator_in</calculatedColumnFormula>
    </tableColumn>
    <tableColumn id="71" xr3:uid="{00000000-0010-0000-0100-000047000000}" name="Column71" headerRowDxfId="20">
      <calculatedColumnFormula>GDP_deflator_in</calculatedColumnFormula>
    </tableColumn>
    <tableColumn id="72" xr3:uid="{00000000-0010-0000-0100-000048000000}" name="Column72" headerRowDxfId="19">
      <calculatedColumnFormula>GDP_deflator_in</calculatedColumnFormula>
    </tableColumn>
    <tableColumn id="73" xr3:uid="{00000000-0010-0000-0100-000049000000}" name="Column73" headerRowDxfId="18">
      <calculatedColumnFormula>GDP_deflator_in</calculatedColumnFormula>
    </tableColumn>
    <tableColumn id="74" xr3:uid="{00000000-0010-0000-0100-00004A000000}" name="Column74" headerRowDxfId="17">
      <calculatedColumnFormula>GDP_deflator_in</calculatedColumnFormula>
    </tableColumn>
    <tableColumn id="75" xr3:uid="{00000000-0010-0000-0100-00004B000000}" name="Column75" headerRowDxfId="16">
      <calculatedColumnFormula>GDP_deflator_in</calculatedColumnFormula>
    </tableColumn>
    <tableColumn id="76" xr3:uid="{00000000-0010-0000-0100-00004C000000}" name="Column76" headerRowDxfId="15">
      <calculatedColumnFormula>GDP_deflator_in</calculatedColumnFormula>
    </tableColumn>
    <tableColumn id="77" xr3:uid="{00000000-0010-0000-0100-00004D000000}" name="Column77" headerRowDxfId="14">
      <calculatedColumnFormula>GDP_deflator_in</calculatedColumnFormula>
    </tableColumn>
    <tableColumn id="78" xr3:uid="{00000000-0010-0000-0100-00004E000000}" name="Column78" headerRowDxfId="13">
      <calculatedColumnFormula>GDP_deflator_in</calculatedColumnFormula>
    </tableColumn>
    <tableColumn id="79" xr3:uid="{00000000-0010-0000-0100-00004F000000}" name="Column79" headerRowDxfId="12">
      <calculatedColumnFormula>GDP_deflator_in</calculatedColumnFormula>
    </tableColumn>
    <tableColumn id="80" xr3:uid="{00000000-0010-0000-0100-000050000000}" name="Column80" headerRowDxfId="11">
      <calculatedColumnFormula>GDP_deflator_in</calculatedColumnFormula>
    </tableColumn>
    <tableColumn id="81" xr3:uid="{00000000-0010-0000-0100-000051000000}" name="Column81" headerRowDxfId="10">
      <calculatedColumnFormula>GDP_deflator_in</calculatedColumnFormula>
    </tableColumn>
    <tableColumn id="82" xr3:uid="{00000000-0010-0000-0100-000052000000}" name="Column82" headerRowDxfId="9">
      <calculatedColumnFormula>GDP_deflator_in</calculatedColumnFormula>
    </tableColumn>
    <tableColumn id="83" xr3:uid="{00000000-0010-0000-0100-000053000000}" name="Column83" headerRowDxfId="8">
      <calculatedColumnFormula>GDP_deflator_in</calculatedColumnFormula>
    </tableColumn>
    <tableColumn id="84" xr3:uid="{00000000-0010-0000-0100-000054000000}" name="Column84" headerRowDxfId="7">
      <calculatedColumnFormula>GDP_deflator_in</calculatedColumnFormula>
    </tableColumn>
    <tableColumn id="85" xr3:uid="{00000000-0010-0000-0100-000055000000}" name="Column85" headerRowDxfId="6">
      <calculatedColumnFormula>GDP_deflator_in</calculatedColumnFormula>
    </tableColumn>
    <tableColumn id="86" xr3:uid="{00000000-0010-0000-0100-000056000000}" name="Column86" headerRowDxfId="5">
      <calculatedColumnFormula>GDP_deflator_in</calculatedColumnFormula>
    </tableColumn>
    <tableColumn id="87" xr3:uid="{00000000-0010-0000-0100-000057000000}" name="Column87" headerRowDxfId="4">
      <calculatedColumnFormula>GDP_deflator_in</calculatedColumnFormula>
    </tableColumn>
    <tableColumn id="88" xr3:uid="{00000000-0010-0000-0100-000058000000}" name="Column88" headerRowDxfId="3">
      <calculatedColumnFormula>GDP_deflator_in</calculatedColumnFormula>
    </tableColumn>
    <tableColumn id="89" xr3:uid="{00000000-0010-0000-0100-000059000000}" name="Column89" headerRowDxfId="2">
      <calculatedColumnFormula>GDP_deflator_in</calculatedColumnFormula>
    </tableColumn>
    <tableColumn id="90" xr3:uid="{00000000-0010-0000-0100-00005A000000}" name="Column90" headerRowDxfId="1">
      <calculatedColumnFormula>GDP_deflator_in</calculatedColumnFormula>
    </tableColumn>
    <tableColumn id="91" xr3:uid="{00000000-0010-0000-0100-00005B000000}" name="Column91" headerRowDxfId="0">
      <calculatedColumnFormula>GDP_deflator_in</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sm@dft.gov.uk"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J79"/>
  <sheetViews>
    <sheetView topLeftCell="A58" zoomScaleNormal="100" workbookViewId="0">
      <selection activeCell="B48" sqref="B48"/>
    </sheetView>
  </sheetViews>
  <sheetFormatPr defaultColWidth="0" defaultRowHeight="12.75" zeroHeight="1" x14ac:dyDescent="0.2"/>
  <cols>
    <col min="1" max="1" width="3.42578125" style="85" customWidth="1"/>
    <col min="2" max="2" width="11.42578125" style="90" customWidth="1"/>
    <col min="3" max="3" width="9.140625" style="90" customWidth="1"/>
    <col min="4" max="17" width="9.140625" style="85" customWidth="1"/>
    <col min="18" max="257" width="9.140625" style="85" hidden="1"/>
    <col min="258" max="258" width="14.5703125" style="85" hidden="1"/>
    <col min="259" max="513" width="9.140625" style="85" hidden="1"/>
    <col min="514" max="514" width="14.5703125" style="85" hidden="1"/>
    <col min="515" max="769" width="9.140625" style="85" hidden="1"/>
    <col min="770" max="770" width="14.5703125" style="85" hidden="1"/>
    <col min="771" max="1025" width="9.140625" style="85" hidden="1"/>
    <col min="1026" max="1026" width="14.5703125" style="85" hidden="1"/>
    <col min="1027" max="1281" width="9.140625" style="85" hidden="1"/>
    <col min="1282" max="1282" width="14.5703125" style="85" hidden="1"/>
    <col min="1283" max="1537" width="9.140625" style="85" hidden="1"/>
    <col min="1538" max="1538" width="14.5703125" style="85" hidden="1"/>
    <col min="1539" max="1793" width="9.140625" style="85" hidden="1"/>
    <col min="1794" max="1794" width="14.5703125" style="85" hidden="1"/>
    <col min="1795" max="2049" width="9.140625" style="85" hidden="1"/>
    <col min="2050" max="2050" width="14.5703125" style="85" hidden="1"/>
    <col min="2051" max="2305" width="9.140625" style="85" hidden="1"/>
    <col min="2306" max="2306" width="14.5703125" style="85" hidden="1"/>
    <col min="2307" max="2561" width="9.140625" style="85" hidden="1"/>
    <col min="2562" max="2562" width="14.5703125" style="85" hidden="1"/>
    <col min="2563" max="2817" width="9.140625" style="85" hidden="1"/>
    <col min="2818" max="2818" width="14.5703125" style="85" hidden="1"/>
    <col min="2819" max="3073" width="9.140625" style="85" hidden="1"/>
    <col min="3074" max="3074" width="14.5703125" style="85" hidden="1"/>
    <col min="3075" max="3329" width="9.140625" style="85" hidden="1"/>
    <col min="3330" max="3330" width="14.5703125" style="85" hidden="1"/>
    <col min="3331" max="3585" width="9.140625" style="85" hidden="1"/>
    <col min="3586" max="3586" width="14.5703125" style="85" hidden="1"/>
    <col min="3587" max="3841" width="9.140625" style="85" hidden="1"/>
    <col min="3842" max="3842" width="14.5703125" style="85" hidden="1"/>
    <col min="3843" max="4097" width="9.140625" style="85" hidden="1"/>
    <col min="4098" max="4098" width="14.5703125" style="85" hidden="1"/>
    <col min="4099" max="4353" width="9.140625" style="85" hidden="1"/>
    <col min="4354" max="4354" width="14.5703125" style="85" hidden="1"/>
    <col min="4355" max="4609" width="9.140625" style="85" hidden="1"/>
    <col min="4610" max="4610" width="14.5703125" style="85" hidden="1"/>
    <col min="4611" max="4865" width="9.140625" style="85" hidden="1"/>
    <col min="4866" max="4866" width="14.5703125" style="85" hidden="1"/>
    <col min="4867" max="5121" width="9.140625" style="85" hidden="1"/>
    <col min="5122" max="5122" width="14.5703125" style="85" hidden="1"/>
    <col min="5123" max="5377" width="9.140625" style="85" hidden="1"/>
    <col min="5378" max="5378" width="14.5703125" style="85" hidden="1"/>
    <col min="5379" max="5633" width="9.140625" style="85" hidden="1"/>
    <col min="5634" max="5634" width="14.5703125" style="85" hidden="1"/>
    <col min="5635" max="5889" width="9.140625" style="85" hidden="1"/>
    <col min="5890" max="5890" width="14.5703125" style="85" hidden="1"/>
    <col min="5891" max="6145" width="9.140625" style="85" hidden="1"/>
    <col min="6146" max="6146" width="14.5703125" style="85" hidden="1"/>
    <col min="6147" max="6401" width="9.140625" style="85" hidden="1"/>
    <col min="6402" max="6402" width="14.5703125" style="85" hidden="1"/>
    <col min="6403" max="6657" width="9.140625" style="85" hidden="1"/>
    <col min="6658" max="6658" width="14.5703125" style="85" hidden="1"/>
    <col min="6659" max="6913" width="9.140625" style="85" hidden="1"/>
    <col min="6914" max="6914" width="14.5703125" style="85" hidden="1"/>
    <col min="6915" max="7169" width="9.140625" style="85" hidden="1"/>
    <col min="7170" max="7170" width="14.5703125" style="85" hidden="1"/>
    <col min="7171" max="7425" width="9.140625" style="85" hidden="1"/>
    <col min="7426" max="7426" width="14.5703125" style="85" hidden="1"/>
    <col min="7427" max="7681" width="9.140625" style="85" hidden="1"/>
    <col min="7682" max="7682" width="14.5703125" style="85" hidden="1"/>
    <col min="7683" max="7937" width="9.140625" style="85" hidden="1"/>
    <col min="7938" max="7938" width="14.5703125" style="85" hidden="1"/>
    <col min="7939" max="8193" width="9.140625" style="85" hidden="1"/>
    <col min="8194" max="8194" width="14.5703125" style="85" hidden="1"/>
    <col min="8195" max="8449" width="9.140625" style="85" hidden="1"/>
    <col min="8450" max="8450" width="14.5703125" style="85" hidden="1"/>
    <col min="8451" max="8705" width="9.140625" style="85" hidden="1"/>
    <col min="8706" max="8706" width="14.5703125" style="85" hidden="1"/>
    <col min="8707" max="8961" width="9.140625" style="85" hidden="1"/>
    <col min="8962" max="8962" width="14.5703125" style="85" hidden="1"/>
    <col min="8963" max="9217" width="9.140625" style="85" hidden="1"/>
    <col min="9218" max="9218" width="14.5703125" style="85" hidden="1"/>
    <col min="9219" max="9473" width="9.140625" style="85" hidden="1"/>
    <col min="9474" max="9474" width="14.5703125" style="85" hidden="1"/>
    <col min="9475" max="9729" width="9.140625" style="85" hidden="1"/>
    <col min="9730" max="9730" width="14.5703125" style="85" hidden="1"/>
    <col min="9731" max="9985" width="9.140625" style="85" hidden="1"/>
    <col min="9986" max="9986" width="14.5703125" style="85" hidden="1"/>
    <col min="9987" max="10241" width="9.140625" style="85" hidden="1"/>
    <col min="10242" max="10242" width="14.5703125" style="85" hidden="1"/>
    <col min="10243" max="10497" width="9.140625" style="85" hidden="1"/>
    <col min="10498" max="10498" width="14.5703125" style="85" hidden="1"/>
    <col min="10499" max="10753" width="9.140625" style="85" hidden="1"/>
    <col min="10754" max="10754" width="14.5703125" style="85" hidden="1"/>
    <col min="10755" max="11009" width="9.140625" style="85" hidden="1"/>
    <col min="11010" max="11010" width="14.5703125" style="85" hidden="1"/>
    <col min="11011" max="11265" width="9.140625" style="85" hidden="1"/>
    <col min="11266" max="11266" width="14.5703125" style="85" hidden="1"/>
    <col min="11267" max="11521" width="9.140625" style="85" hidden="1"/>
    <col min="11522" max="11522" width="14.5703125" style="85" hidden="1"/>
    <col min="11523" max="11777" width="9.140625" style="85" hidden="1"/>
    <col min="11778" max="11778" width="14.5703125" style="85" hidden="1"/>
    <col min="11779" max="12033" width="9.140625" style="85" hidden="1"/>
    <col min="12034" max="12034" width="14.5703125" style="85" hidden="1"/>
    <col min="12035" max="12289" width="9.140625" style="85" hidden="1"/>
    <col min="12290" max="12290" width="14.5703125" style="85" hidden="1"/>
    <col min="12291" max="12545" width="9.140625" style="85" hidden="1"/>
    <col min="12546" max="12546" width="14.5703125" style="85" hidden="1"/>
    <col min="12547" max="12801" width="9.140625" style="85" hidden="1"/>
    <col min="12802" max="12802" width="14.5703125" style="85" hidden="1"/>
    <col min="12803" max="13057" width="9.140625" style="85" hidden="1"/>
    <col min="13058" max="13058" width="14.5703125" style="85" hidden="1"/>
    <col min="13059" max="13313" width="9.140625" style="85" hidden="1"/>
    <col min="13314" max="13314" width="14.5703125" style="85" hidden="1"/>
    <col min="13315" max="13569" width="9.140625" style="85" hidden="1"/>
    <col min="13570" max="13570" width="14.5703125" style="85" hidden="1"/>
    <col min="13571" max="13825" width="9.140625" style="85" hidden="1"/>
    <col min="13826" max="13826" width="14.5703125" style="85" hidden="1"/>
    <col min="13827" max="14081" width="9.140625" style="85" hidden="1"/>
    <col min="14082" max="14082" width="14.5703125" style="85" hidden="1"/>
    <col min="14083" max="14337" width="9.140625" style="85" hidden="1"/>
    <col min="14338" max="14338" width="14.5703125" style="85" hidden="1"/>
    <col min="14339" max="14593" width="9.140625" style="85" hidden="1"/>
    <col min="14594" max="14594" width="14.5703125" style="85" hidden="1"/>
    <col min="14595" max="14849" width="9.140625" style="85" hidden="1"/>
    <col min="14850" max="14850" width="14.5703125" style="85" hidden="1"/>
    <col min="14851" max="15105" width="9.140625" style="85" hidden="1"/>
    <col min="15106" max="15106" width="14.5703125" style="85" hidden="1"/>
    <col min="15107" max="15361" width="9.140625" style="85" hidden="1"/>
    <col min="15362" max="15362" width="14.5703125" style="85" hidden="1"/>
    <col min="15363" max="15617" width="9.140625" style="85" hidden="1"/>
    <col min="15618" max="15618" width="14.5703125" style="85" hidden="1"/>
    <col min="15619" max="15873" width="9.140625" style="85" hidden="1"/>
    <col min="15874" max="15874" width="14.5703125" style="85" hidden="1"/>
    <col min="15875" max="16129" width="9.140625" style="85" hidden="1"/>
    <col min="16130" max="16130" width="14.5703125" style="85" hidden="1"/>
    <col min="16131" max="16384" width="9.140625" style="85" hidden="1"/>
  </cols>
  <sheetData>
    <row r="1" spans="2:3" x14ac:dyDescent="0.2"/>
    <row r="2" spans="2:3" x14ac:dyDescent="0.2"/>
    <row r="3" spans="2:3" x14ac:dyDescent="0.2"/>
    <row r="4" spans="2:3" x14ac:dyDescent="0.2"/>
    <row r="5" spans="2:3" x14ac:dyDescent="0.2">
      <c r="B5" s="91"/>
    </row>
    <row r="6" spans="2:3" s="66" customFormat="1" ht="18.75" x14ac:dyDescent="0.3">
      <c r="B6" s="66" t="s">
        <v>0</v>
      </c>
      <c r="C6" s="97"/>
    </row>
    <row r="7" spans="2:3" x14ac:dyDescent="0.2"/>
    <row r="8" spans="2:3" s="67" customFormat="1" ht="15.75" x14ac:dyDescent="0.25">
      <c r="B8" s="67" t="s">
        <v>1</v>
      </c>
      <c r="C8" s="98"/>
    </row>
    <row r="9" spans="2:3" x14ac:dyDescent="0.2">
      <c r="B9" s="90" t="s">
        <v>2</v>
      </c>
    </row>
    <row r="10" spans="2:3" x14ac:dyDescent="0.2"/>
    <row r="11" spans="2:3" s="67" customFormat="1" ht="15.75" x14ac:dyDescent="0.25">
      <c r="B11" s="67" t="s">
        <v>3</v>
      </c>
      <c r="C11" s="98"/>
    </row>
    <row r="12" spans="2:3" x14ac:dyDescent="0.2">
      <c r="B12" s="90" t="s">
        <v>4</v>
      </c>
    </row>
    <row r="13" spans="2:3" x14ac:dyDescent="0.2"/>
    <row r="14" spans="2:3" x14ac:dyDescent="0.2">
      <c r="B14" s="90" t="s">
        <v>5</v>
      </c>
    </row>
    <row r="15" spans="2:3" x14ac:dyDescent="0.2"/>
    <row r="16" spans="2:3" x14ac:dyDescent="0.2">
      <c r="B16" s="90">
        <v>1</v>
      </c>
      <c r="C16" s="90" t="s">
        <v>6</v>
      </c>
    </row>
    <row r="17" spans="2:3" x14ac:dyDescent="0.2">
      <c r="B17" s="90">
        <v>2</v>
      </c>
      <c r="C17" s="90" t="s">
        <v>7</v>
      </c>
    </row>
    <row r="18" spans="2:3" x14ac:dyDescent="0.2">
      <c r="B18" s="90">
        <v>3</v>
      </c>
      <c r="C18" s="90" t="s">
        <v>8</v>
      </c>
    </row>
    <row r="19" spans="2:3" x14ac:dyDescent="0.2"/>
    <row r="20" spans="2:3" x14ac:dyDescent="0.2">
      <c r="B20" s="90" t="s">
        <v>9</v>
      </c>
    </row>
    <row r="21" spans="2:3" x14ac:dyDescent="0.2"/>
    <row r="22" spans="2:3" x14ac:dyDescent="0.2">
      <c r="B22" s="90">
        <v>1</v>
      </c>
      <c r="C22" s="90" t="s">
        <v>10</v>
      </c>
    </row>
    <row r="23" spans="2:3" x14ac:dyDescent="0.2">
      <c r="B23" s="90">
        <v>2</v>
      </c>
      <c r="C23" s="90" t="s">
        <v>11</v>
      </c>
    </row>
    <row r="24" spans="2:3" x14ac:dyDescent="0.2">
      <c r="B24" s="90">
        <v>3</v>
      </c>
      <c r="C24" s="90" t="s">
        <v>12</v>
      </c>
    </row>
    <row r="25" spans="2:3" x14ac:dyDescent="0.2">
      <c r="B25" s="90">
        <v>4</v>
      </c>
      <c r="C25" s="90" t="s">
        <v>13</v>
      </c>
    </row>
    <row r="26" spans="2:3" x14ac:dyDescent="0.2">
      <c r="B26" s="90">
        <v>5</v>
      </c>
      <c r="C26" s="90" t="s">
        <v>14</v>
      </c>
    </row>
    <row r="27" spans="2:3" x14ac:dyDescent="0.2">
      <c r="B27" s="90">
        <v>6</v>
      </c>
      <c r="C27" s="90" t="s">
        <v>15</v>
      </c>
    </row>
    <row r="28" spans="2:3" x14ac:dyDescent="0.2">
      <c r="B28" s="90">
        <v>7</v>
      </c>
      <c r="C28" s="90" t="s">
        <v>16</v>
      </c>
    </row>
    <row r="29" spans="2:3" x14ac:dyDescent="0.2">
      <c r="B29" s="90">
        <v>8</v>
      </c>
      <c r="C29" s="90" t="s">
        <v>17</v>
      </c>
    </row>
    <row r="30" spans="2:3" x14ac:dyDescent="0.2"/>
    <row r="31" spans="2:3" x14ac:dyDescent="0.2">
      <c r="B31" s="90" t="s">
        <v>18</v>
      </c>
    </row>
    <row r="32" spans="2:3" x14ac:dyDescent="0.2"/>
    <row r="33" spans="2:3" x14ac:dyDescent="0.2">
      <c r="B33" s="90">
        <v>1</v>
      </c>
      <c r="C33" s="90" t="s">
        <v>19</v>
      </c>
    </row>
    <row r="34" spans="2:3" x14ac:dyDescent="0.2">
      <c r="B34" s="90">
        <v>2</v>
      </c>
      <c r="C34" s="90" t="s">
        <v>20</v>
      </c>
    </row>
    <row r="35" spans="2:3" x14ac:dyDescent="0.2">
      <c r="B35" s="90">
        <v>3</v>
      </c>
      <c r="C35" s="90" t="s">
        <v>21</v>
      </c>
    </row>
    <row r="36" spans="2:3" x14ac:dyDescent="0.2">
      <c r="B36" s="90">
        <v>4</v>
      </c>
      <c r="C36" s="90" t="s">
        <v>22</v>
      </c>
    </row>
    <row r="37" spans="2:3" x14ac:dyDescent="0.2">
      <c r="B37" s="90">
        <v>5</v>
      </c>
      <c r="C37" s="90" t="s">
        <v>23</v>
      </c>
    </row>
    <row r="38" spans="2:3" x14ac:dyDescent="0.2"/>
    <row r="39" spans="2:3" x14ac:dyDescent="0.2">
      <c r="B39" s="90" t="s">
        <v>24</v>
      </c>
    </row>
    <row r="40" spans="2:3" x14ac:dyDescent="0.2"/>
    <row r="41" spans="2:3" x14ac:dyDescent="0.2">
      <c r="B41" s="92" t="s">
        <v>25</v>
      </c>
      <c r="C41" s="90" t="s">
        <v>26</v>
      </c>
    </row>
    <row r="42" spans="2:3" x14ac:dyDescent="0.2">
      <c r="C42" s="90" t="s">
        <v>27</v>
      </c>
    </row>
    <row r="43" spans="2:3" x14ac:dyDescent="0.2">
      <c r="C43" s="90" t="s">
        <v>28</v>
      </c>
    </row>
    <row r="44" spans="2:3" x14ac:dyDescent="0.2"/>
    <row r="45" spans="2:3" s="67" customFormat="1" ht="15.75" x14ac:dyDescent="0.25">
      <c r="B45" s="67" t="s">
        <v>29</v>
      </c>
    </row>
    <row r="46" spans="2:3" x14ac:dyDescent="0.2">
      <c r="B46" s="93" t="s">
        <v>30</v>
      </c>
      <c r="C46" s="93" t="s">
        <v>31</v>
      </c>
    </row>
    <row r="47" spans="2:3" x14ac:dyDescent="0.2">
      <c r="B47" s="94">
        <v>44013</v>
      </c>
      <c r="C47" s="90" t="s">
        <v>32</v>
      </c>
    </row>
    <row r="48" spans="2:3" x14ac:dyDescent="0.2">
      <c r="B48" s="94">
        <v>43770</v>
      </c>
      <c r="C48" s="90" t="s">
        <v>33</v>
      </c>
    </row>
    <row r="49" spans="2:10" x14ac:dyDescent="0.2">
      <c r="B49" s="94">
        <v>43586</v>
      </c>
      <c r="C49" s="90" t="s">
        <v>33</v>
      </c>
    </row>
    <row r="50" spans="2:10" x14ac:dyDescent="0.2">
      <c r="B50" s="94">
        <v>43405</v>
      </c>
      <c r="C50" s="90" t="s">
        <v>32</v>
      </c>
    </row>
    <row r="51" spans="2:10" x14ac:dyDescent="0.2">
      <c r="B51" s="94">
        <v>43221</v>
      </c>
      <c r="C51" s="90" t="s">
        <v>32</v>
      </c>
    </row>
    <row r="52" spans="2:10" x14ac:dyDescent="0.2">
      <c r="B52" s="94">
        <v>43070</v>
      </c>
      <c r="C52" s="90" t="s">
        <v>33</v>
      </c>
    </row>
    <row r="53" spans="2:10" x14ac:dyDescent="0.2">
      <c r="B53" s="94">
        <v>42948</v>
      </c>
      <c r="C53" s="90" t="s">
        <v>33</v>
      </c>
    </row>
    <row r="54" spans="2:10" x14ac:dyDescent="0.2">
      <c r="B54" s="94">
        <v>42795</v>
      </c>
      <c r="C54" s="90" t="s">
        <v>33</v>
      </c>
    </row>
    <row r="55" spans="2:10" x14ac:dyDescent="0.2">
      <c r="B55" s="94">
        <v>42552</v>
      </c>
      <c r="C55" s="90" t="s">
        <v>33</v>
      </c>
    </row>
    <row r="56" spans="2:10" x14ac:dyDescent="0.2">
      <c r="B56" s="94">
        <v>42339</v>
      </c>
      <c r="C56" s="90" t="s">
        <v>33</v>
      </c>
    </row>
    <row r="57" spans="2:10" x14ac:dyDescent="0.2">
      <c r="B57" s="94">
        <v>42064</v>
      </c>
      <c r="C57" s="90" t="s">
        <v>34</v>
      </c>
    </row>
    <row r="58" spans="2:10" x14ac:dyDescent="0.2">
      <c r="B58" s="94">
        <v>41944</v>
      </c>
      <c r="C58" s="90" t="s">
        <v>35</v>
      </c>
      <c r="J58" s="86"/>
    </row>
    <row r="59" spans="2:10" x14ac:dyDescent="0.2">
      <c r="B59" s="95" t="s">
        <v>36</v>
      </c>
      <c r="C59" s="90" t="s">
        <v>37</v>
      </c>
    </row>
    <row r="60" spans="2:10" x14ac:dyDescent="0.2">
      <c r="B60" s="94">
        <v>41640</v>
      </c>
      <c r="C60" s="90" t="s">
        <v>38</v>
      </c>
    </row>
    <row r="61" spans="2:10" x14ac:dyDescent="0.2">
      <c r="B61" s="96">
        <v>41564</v>
      </c>
      <c r="C61" s="90" t="s">
        <v>39</v>
      </c>
    </row>
    <row r="62" spans="2:10" x14ac:dyDescent="0.2"/>
    <row r="63" spans="2:10" s="67" customFormat="1" ht="15.75" x14ac:dyDescent="0.25">
      <c r="B63" s="67" t="s">
        <v>40</v>
      </c>
    </row>
    <row r="64" spans="2:10" x14ac:dyDescent="0.2">
      <c r="B64" s="90" t="s">
        <v>41</v>
      </c>
    </row>
    <row r="65" spans="2:2" x14ac:dyDescent="0.2">
      <c r="B65" s="90" t="s">
        <v>42</v>
      </c>
    </row>
    <row r="66" spans="2:2" x14ac:dyDescent="0.2">
      <c r="B66" s="90" t="s">
        <v>43</v>
      </c>
    </row>
    <row r="67" spans="2:2" x14ac:dyDescent="0.2">
      <c r="B67" s="90" t="s">
        <v>44</v>
      </c>
    </row>
    <row r="68" spans="2:2" x14ac:dyDescent="0.2">
      <c r="B68" s="90" t="s">
        <v>45</v>
      </c>
    </row>
    <row r="69" spans="2:2" x14ac:dyDescent="0.2">
      <c r="B69" s="90" t="s">
        <v>46</v>
      </c>
    </row>
    <row r="70" spans="2:2" ht="15" x14ac:dyDescent="0.25">
      <c r="B70" s="102" t="s">
        <v>47</v>
      </c>
    </row>
    <row r="71" spans="2:2" x14ac:dyDescent="0.2"/>
    <row r="72" spans="2:2" hidden="1" x14ac:dyDescent="0.2"/>
    <row r="73" spans="2:2" hidden="1" x14ac:dyDescent="0.2"/>
    <row r="74" spans="2:2" hidden="1" x14ac:dyDescent="0.2"/>
    <row r="75" spans="2:2" hidden="1" x14ac:dyDescent="0.2"/>
    <row r="76" spans="2:2" hidden="1" x14ac:dyDescent="0.2"/>
    <row r="77" spans="2:2" hidden="1" x14ac:dyDescent="0.2"/>
    <row r="78" spans="2:2" x14ac:dyDescent="0.2"/>
    <row r="79" spans="2:2" x14ac:dyDescent="0.2"/>
  </sheetData>
  <hyperlinks>
    <hyperlink ref="B70"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82"/>
  <sheetViews>
    <sheetView showGridLines="0" zoomScale="85" zoomScaleNormal="85" workbookViewId="0">
      <selection activeCell="D7" sqref="D7"/>
    </sheetView>
  </sheetViews>
  <sheetFormatPr defaultColWidth="0" defaultRowHeight="15" zeroHeight="1" x14ac:dyDescent="0.25"/>
  <cols>
    <col min="1" max="1" width="9.140625" customWidth="1"/>
    <col min="2" max="2" width="20.85546875" customWidth="1"/>
    <col min="3" max="94" width="9.140625" customWidth="1"/>
    <col min="95" max="95" width="45.85546875" bestFit="1" customWidth="1"/>
    <col min="96" max="16384" width="9.140625" hidden="1"/>
  </cols>
  <sheetData>
    <row r="1" spans="1:95" x14ac:dyDescent="0.25"/>
    <row r="2" spans="1:95" s="71" customFormat="1" ht="26.25" x14ac:dyDescent="0.4">
      <c r="B2" s="71" t="s">
        <v>48</v>
      </c>
    </row>
    <row r="3" spans="1:95" x14ac:dyDescent="0.25"/>
    <row r="4" spans="1:95" s="66" customFormat="1" ht="18.75" x14ac:dyDescent="0.3">
      <c r="B4" s="66" t="s">
        <v>49</v>
      </c>
    </row>
    <row r="5" spans="1:95" x14ac:dyDescent="0.25"/>
    <row r="6" spans="1:95" x14ac:dyDescent="0.25">
      <c r="B6" t="s">
        <v>10</v>
      </c>
      <c r="D6" s="104" t="s">
        <v>283</v>
      </c>
      <c r="E6" s="105"/>
      <c r="F6" s="105"/>
      <c r="G6" s="106"/>
      <c r="H6" s="62" t="s">
        <v>50</v>
      </c>
    </row>
    <row r="7" spans="1:95" x14ac:dyDescent="0.25">
      <c r="B7" t="s">
        <v>51</v>
      </c>
      <c r="D7" s="87">
        <v>2024</v>
      </c>
      <c r="E7" s="62" t="s">
        <v>52</v>
      </c>
    </row>
    <row r="8" spans="1:95" x14ac:dyDescent="0.25">
      <c r="B8" t="s">
        <v>53</v>
      </c>
      <c r="D8" s="87" t="s">
        <v>54</v>
      </c>
      <c r="E8" s="62" t="s">
        <v>55</v>
      </c>
    </row>
    <row r="9" spans="1:95" x14ac:dyDescent="0.25">
      <c r="B9" t="s">
        <v>56</v>
      </c>
      <c r="D9" s="87">
        <v>2020</v>
      </c>
      <c r="E9" s="62" t="s">
        <v>57</v>
      </c>
    </row>
    <row r="10" spans="1:95" x14ac:dyDescent="0.25"/>
    <row r="11" spans="1:95" s="66" customFormat="1" ht="18.75" x14ac:dyDescent="0.3">
      <c r="B11" s="66" t="s">
        <v>58</v>
      </c>
    </row>
    <row r="12" spans="1:95" x14ac:dyDescent="0.25"/>
    <row r="13" spans="1:95" x14ac:dyDescent="0.25">
      <c r="D13">
        <v>2010</v>
      </c>
      <c r="E13">
        <v>2011</v>
      </c>
      <c r="F13">
        <v>2012</v>
      </c>
      <c r="G13">
        <v>2013</v>
      </c>
      <c r="H13">
        <v>2014</v>
      </c>
      <c r="I13">
        <v>2015</v>
      </c>
      <c r="J13">
        <v>2016</v>
      </c>
      <c r="K13">
        <v>2017</v>
      </c>
      <c r="L13">
        <v>2018</v>
      </c>
      <c r="M13">
        <v>2019</v>
      </c>
      <c r="N13">
        <v>2020</v>
      </c>
      <c r="O13">
        <v>2021</v>
      </c>
      <c r="P13">
        <v>2022</v>
      </c>
      <c r="Q13">
        <v>2023</v>
      </c>
      <c r="R13">
        <v>2024</v>
      </c>
      <c r="S13">
        <v>2025</v>
      </c>
      <c r="T13">
        <v>2026</v>
      </c>
      <c r="U13">
        <v>2027</v>
      </c>
      <c r="V13">
        <v>2028</v>
      </c>
      <c r="W13">
        <v>2029</v>
      </c>
      <c r="X13">
        <v>2030</v>
      </c>
      <c r="Y13">
        <v>2031</v>
      </c>
      <c r="Z13">
        <v>2032</v>
      </c>
      <c r="AA13">
        <v>2033</v>
      </c>
      <c r="AB13">
        <v>2034</v>
      </c>
      <c r="AC13">
        <v>2035</v>
      </c>
      <c r="AD13">
        <v>2036</v>
      </c>
      <c r="AE13">
        <v>2037</v>
      </c>
      <c r="AF13">
        <v>2038</v>
      </c>
      <c r="AG13">
        <v>2039</v>
      </c>
      <c r="AH13">
        <v>2040</v>
      </c>
      <c r="AI13">
        <v>2041</v>
      </c>
      <c r="AJ13">
        <v>2042</v>
      </c>
      <c r="AK13">
        <v>2043</v>
      </c>
      <c r="AL13">
        <v>2044</v>
      </c>
      <c r="AM13">
        <v>2045</v>
      </c>
      <c r="AN13">
        <v>2046</v>
      </c>
      <c r="AO13">
        <v>2047</v>
      </c>
      <c r="AP13">
        <v>2048</v>
      </c>
      <c r="AQ13">
        <v>2049</v>
      </c>
      <c r="AR13">
        <v>2050</v>
      </c>
      <c r="AS13">
        <v>2051</v>
      </c>
      <c r="AT13">
        <v>2052</v>
      </c>
      <c r="AU13">
        <v>2053</v>
      </c>
      <c r="AV13">
        <v>2054</v>
      </c>
      <c r="AW13">
        <v>2055</v>
      </c>
      <c r="AX13">
        <v>2056</v>
      </c>
      <c r="AY13">
        <v>2057</v>
      </c>
      <c r="AZ13">
        <v>2058</v>
      </c>
      <c r="BA13">
        <v>2059</v>
      </c>
      <c r="BB13">
        <v>2060</v>
      </c>
      <c r="BC13">
        <v>2061</v>
      </c>
      <c r="BD13">
        <v>2062</v>
      </c>
      <c r="BE13">
        <v>2063</v>
      </c>
      <c r="BF13">
        <v>2064</v>
      </c>
      <c r="BG13">
        <v>2065</v>
      </c>
      <c r="BH13">
        <v>2066</v>
      </c>
      <c r="BI13">
        <v>2067</v>
      </c>
      <c r="BJ13">
        <v>2068</v>
      </c>
      <c r="BK13">
        <v>2069</v>
      </c>
      <c r="BL13">
        <v>2070</v>
      </c>
      <c r="BM13">
        <v>2071</v>
      </c>
      <c r="BN13">
        <v>2072</v>
      </c>
      <c r="BO13">
        <v>2073</v>
      </c>
      <c r="BP13">
        <v>2074</v>
      </c>
      <c r="BQ13">
        <v>2075</v>
      </c>
      <c r="BR13">
        <v>2076</v>
      </c>
      <c r="BS13">
        <v>2077</v>
      </c>
      <c r="BT13">
        <v>2078</v>
      </c>
      <c r="BU13">
        <v>2079</v>
      </c>
      <c r="BV13">
        <v>2080</v>
      </c>
      <c r="BW13">
        <v>2081</v>
      </c>
      <c r="BX13">
        <v>2082</v>
      </c>
      <c r="BY13">
        <v>2083</v>
      </c>
      <c r="BZ13">
        <v>2084</v>
      </c>
      <c r="CA13">
        <v>2085</v>
      </c>
      <c r="CB13">
        <v>2086</v>
      </c>
      <c r="CC13">
        <v>2087</v>
      </c>
      <c r="CD13">
        <v>2088</v>
      </c>
      <c r="CE13">
        <v>2089</v>
      </c>
      <c r="CF13">
        <v>2090</v>
      </c>
      <c r="CG13">
        <v>2091</v>
      </c>
      <c r="CH13">
        <v>2092</v>
      </c>
      <c r="CI13">
        <v>2093</v>
      </c>
      <c r="CJ13">
        <v>2094</v>
      </c>
      <c r="CK13">
        <v>2095</v>
      </c>
      <c r="CL13">
        <v>2096</v>
      </c>
      <c r="CM13">
        <v>2097</v>
      </c>
      <c r="CN13">
        <v>2098</v>
      </c>
      <c r="CO13">
        <v>2099</v>
      </c>
      <c r="CP13">
        <v>2100</v>
      </c>
      <c r="CQ13" s="62" t="s">
        <v>59</v>
      </c>
    </row>
    <row r="14" spans="1:95" s="67" customFormat="1" ht="15.75" x14ac:dyDescent="0.25">
      <c r="A14" s="67" t="s">
        <v>279</v>
      </c>
      <c r="B14" s="67" t="s">
        <v>60</v>
      </c>
    </row>
    <row r="15" spans="1:95" s="89" customFormat="1" ht="15.75" x14ac:dyDescent="0.25"/>
    <row r="16" spans="1:95" x14ac:dyDescent="0.25">
      <c r="B16" t="s">
        <v>61</v>
      </c>
      <c r="D16" s="88"/>
      <c r="E16" s="88"/>
      <c r="F16" s="88"/>
      <c r="G16" s="88"/>
      <c r="H16" s="88"/>
      <c r="I16" s="88"/>
      <c r="J16" s="88"/>
      <c r="K16" s="88"/>
      <c r="L16" s="88"/>
      <c r="M16" s="88"/>
      <c r="N16" s="88"/>
      <c r="O16" s="88"/>
      <c r="P16" s="88"/>
      <c r="Q16" s="88"/>
      <c r="R16" s="88">
        <v>32118.451734842973</v>
      </c>
      <c r="S16" s="88">
        <v>31685.841934257074</v>
      </c>
      <c r="T16" s="88">
        <v>31253.232133671176</v>
      </c>
      <c r="U16" s="88">
        <v>30820.622333085277</v>
      </c>
      <c r="V16" s="88">
        <v>30388.012532499379</v>
      </c>
      <c r="W16" s="88">
        <v>29955.40273191348</v>
      </c>
      <c r="X16" s="88">
        <v>29522.792931327582</v>
      </c>
      <c r="Y16" s="88">
        <v>29090.183130741683</v>
      </c>
      <c r="Z16" s="88">
        <v>28657.573330155785</v>
      </c>
      <c r="AA16" s="88">
        <v>28224.963529569886</v>
      </c>
      <c r="AB16" s="88">
        <v>27792.353728983988</v>
      </c>
      <c r="AC16" s="88">
        <v>27359.743928398089</v>
      </c>
      <c r="AD16" s="88">
        <v>26927.134127812191</v>
      </c>
      <c r="AE16" s="88">
        <v>26494.524327226292</v>
      </c>
      <c r="AF16" s="88">
        <v>26061.914526640394</v>
      </c>
      <c r="AG16" s="88">
        <v>25629.304726054506</v>
      </c>
      <c r="AH16" s="88">
        <v>25629.304726054506</v>
      </c>
      <c r="AI16" s="88">
        <v>25629.304726054506</v>
      </c>
      <c r="AJ16" s="88">
        <v>25629.304726054506</v>
      </c>
      <c r="AK16" s="88">
        <v>25629.304726054506</v>
      </c>
      <c r="AL16" s="88">
        <v>25629.304726054506</v>
      </c>
      <c r="AM16" s="88">
        <v>25629.304726054506</v>
      </c>
      <c r="AN16" s="88">
        <v>25629.304726054506</v>
      </c>
      <c r="AO16" s="88">
        <v>25629.304726054506</v>
      </c>
      <c r="AP16" s="88">
        <v>25629.304726054506</v>
      </c>
      <c r="AQ16" s="88">
        <v>25629.304726054506</v>
      </c>
      <c r="AR16" s="88">
        <v>25629.304726054506</v>
      </c>
      <c r="AS16" s="88">
        <v>25629.304726054506</v>
      </c>
      <c r="AT16" s="88">
        <v>25629.304726054506</v>
      </c>
      <c r="AU16" s="88">
        <v>25629.304726054506</v>
      </c>
      <c r="AV16" s="88">
        <v>25629.304726054506</v>
      </c>
      <c r="AW16" s="88">
        <v>25629.304726054506</v>
      </c>
      <c r="AX16" s="88">
        <v>25629.304726054506</v>
      </c>
      <c r="AY16" s="88">
        <v>25629.304726054506</v>
      </c>
      <c r="AZ16" s="88">
        <v>25629.304726054506</v>
      </c>
      <c r="BA16" s="88">
        <v>25629.304726054506</v>
      </c>
      <c r="BB16" s="88">
        <v>25629.304726054506</v>
      </c>
      <c r="BC16" s="88">
        <v>25629.304726054506</v>
      </c>
      <c r="BD16" s="88">
        <v>25629.304726054506</v>
      </c>
      <c r="BE16" s="88">
        <v>25629.304726054506</v>
      </c>
      <c r="BF16" s="88">
        <v>25629.304726054506</v>
      </c>
      <c r="BG16" s="88">
        <v>25629.304726054506</v>
      </c>
      <c r="BH16" s="88">
        <v>25629.304726054506</v>
      </c>
      <c r="BI16" s="88">
        <v>25629.304726054506</v>
      </c>
      <c r="BJ16" s="88">
        <v>25629.304726054506</v>
      </c>
      <c r="BK16" s="88">
        <v>25629.304726054506</v>
      </c>
      <c r="BL16" s="88">
        <v>25629.304726054506</v>
      </c>
      <c r="BM16" s="88">
        <v>25629.304726054506</v>
      </c>
      <c r="BN16" s="88">
        <v>25629.304726054506</v>
      </c>
      <c r="BO16" s="88">
        <v>25629.304726054506</v>
      </c>
      <c r="BP16" s="88">
        <v>25629.304726054506</v>
      </c>
      <c r="BQ16" s="88">
        <v>25629.304726054506</v>
      </c>
      <c r="BR16" s="88">
        <v>25629.304726054506</v>
      </c>
      <c r="BS16" s="88">
        <v>25629.304726054506</v>
      </c>
      <c r="BT16" s="88">
        <v>25629.304726054506</v>
      </c>
      <c r="BU16" s="88">
        <v>25629.304726054506</v>
      </c>
      <c r="BV16" s="88">
        <v>25629.304726054506</v>
      </c>
      <c r="BW16" s="88">
        <v>25629.304726054506</v>
      </c>
      <c r="BX16" s="88">
        <v>25629.304726054506</v>
      </c>
      <c r="BY16" s="88">
        <v>25629.304726054506</v>
      </c>
      <c r="BZ16" s="88"/>
      <c r="CA16" s="88"/>
      <c r="CB16" s="88"/>
      <c r="CC16" s="88"/>
      <c r="CD16" s="88"/>
      <c r="CE16" s="88"/>
      <c r="CF16" s="88"/>
      <c r="CG16" s="88"/>
      <c r="CH16" s="88"/>
      <c r="CI16" s="88"/>
      <c r="CJ16" s="88"/>
      <c r="CK16" s="88"/>
      <c r="CL16" s="88"/>
      <c r="CM16" s="88"/>
      <c r="CN16" s="88"/>
      <c r="CO16" s="88"/>
      <c r="CP16" s="88"/>
      <c r="CQ16" s="62" t="s">
        <v>62</v>
      </c>
    </row>
    <row r="17" spans="1:95" x14ac:dyDescent="0.25">
      <c r="B17" t="s">
        <v>63</v>
      </c>
      <c r="D17" s="88"/>
      <c r="E17" s="88"/>
      <c r="F17" s="88"/>
      <c r="G17" s="88"/>
      <c r="H17" s="88"/>
      <c r="I17" s="88"/>
      <c r="J17" s="88"/>
      <c r="K17" s="88"/>
      <c r="L17" s="88"/>
      <c r="M17" s="88"/>
      <c r="N17" s="88"/>
      <c r="O17" s="88"/>
      <c r="P17" s="88"/>
      <c r="Q17" s="88"/>
      <c r="R17" s="88">
        <v>28823.759157317018</v>
      </c>
      <c r="S17" s="88">
        <v>28505.408469623322</v>
      </c>
      <c r="T17" s="88">
        <v>28187.057781929627</v>
      </c>
      <c r="U17" s="88">
        <v>27868.707094235931</v>
      </c>
      <c r="V17" s="88">
        <v>27550.356406542236</v>
      </c>
      <c r="W17" s="88">
        <v>27232.005718848541</v>
      </c>
      <c r="X17" s="88">
        <v>26913.655031154845</v>
      </c>
      <c r="Y17" s="88">
        <v>26595.30434346115</v>
      </c>
      <c r="Z17" s="88">
        <v>26276.953655767455</v>
      </c>
      <c r="AA17" s="88">
        <v>25958.602968073759</v>
      </c>
      <c r="AB17" s="88">
        <v>25640.252280380064</v>
      </c>
      <c r="AC17" s="88">
        <v>25321.901592686369</v>
      </c>
      <c r="AD17" s="88">
        <v>25003.550904992673</v>
      </c>
      <c r="AE17" s="88">
        <v>24685.200217298978</v>
      </c>
      <c r="AF17" s="88">
        <v>24366.849529605282</v>
      </c>
      <c r="AG17" s="88">
        <v>24048.498841911594</v>
      </c>
      <c r="AH17" s="88">
        <v>24048.498841911594</v>
      </c>
      <c r="AI17" s="88">
        <v>24048.498841911594</v>
      </c>
      <c r="AJ17" s="88">
        <v>24048.498841911594</v>
      </c>
      <c r="AK17" s="88">
        <v>24048.498841911594</v>
      </c>
      <c r="AL17" s="88">
        <v>24048.498841911594</v>
      </c>
      <c r="AM17" s="88">
        <v>24048.498841911594</v>
      </c>
      <c r="AN17" s="88">
        <v>24048.498841911594</v>
      </c>
      <c r="AO17" s="88">
        <v>24048.498841911594</v>
      </c>
      <c r="AP17" s="88">
        <v>24048.498841911594</v>
      </c>
      <c r="AQ17" s="88">
        <v>24048.498841911594</v>
      </c>
      <c r="AR17" s="88">
        <v>24048.498841911594</v>
      </c>
      <c r="AS17" s="88">
        <v>24048.498841911594</v>
      </c>
      <c r="AT17" s="88">
        <v>24048.498841911594</v>
      </c>
      <c r="AU17" s="88">
        <v>24048.498841911594</v>
      </c>
      <c r="AV17" s="88">
        <v>24048.498841911594</v>
      </c>
      <c r="AW17" s="88">
        <v>24048.498841911594</v>
      </c>
      <c r="AX17" s="88">
        <v>24048.498841911594</v>
      </c>
      <c r="AY17" s="88">
        <v>24048.498841911594</v>
      </c>
      <c r="AZ17" s="88">
        <v>24048.498841911594</v>
      </c>
      <c r="BA17" s="88">
        <v>24048.498841911594</v>
      </c>
      <c r="BB17" s="88">
        <v>24048.498841911594</v>
      </c>
      <c r="BC17" s="88">
        <v>24048.498841911594</v>
      </c>
      <c r="BD17" s="88">
        <v>24048.498841911594</v>
      </c>
      <c r="BE17" s="88">
        <v>24048.498841911594</v>
      </c>
      <c r="BF17" s="88">
        <v>24048.498841911594</v>
      </c>
      <c r="BG17" s="88">
        <v>24048.498841911594</v>
      </c>
      <c r="BH17" s="88">
        <v>24048.498841911594</v>
      </c>
      <c r="BI17" s="88">
        <v>24048.498841911594</v>
      </c>
      <c r="BJ17" s="88">
        <v>24048.498841911594</v>
      </c>
      <c r="BK17" s="88">
        <v>24048.498841911594</v>
      </c>
      <c r="BL17" s="88">
        <v>24048.498841911594</v>
      </c>
      <c r="BM17" s="88">
        <v>24048.498841911594</v>
      </c>
      <c r="BN17" s="88">
        <v>24048.498841911594</v>
      </c>
      <c r="BO17" s="88">
        <v>24048.498841911594</v>
      </c>
      <c r="BP17" s="88">
        <v>24048.498841911594</v>
      </c>
      <c r="BQ17" s="88">
        <v>24048.498841911594</v>
      </c>
      <c r="BR17" s="88">
        <v>24048.498841911594</v>
      </c>
      <c r="BS17" s="88">
        <v>24048.498841911594</v>
      </c>
      <c r="BT17" s="88">
        <v>24048.498841911594</v>
      </c>
      <c r="BU17" s="88">
        <v>24048.498841911594</v>
      </c>
      <c r="BV17" s="88">
        <v>24048.498841911594</v>
      </c>
      <c r="BW17" s="88">
        <v>24048.498841911594</v>
      </c>
      <c r="BX17" s="88">
        <v>24048.498841911594</v>
      </c>
      <c r="BY17" s="88">
        <v>24048.498841911594</v>
      </c>
      <c r="BZ17" s="88"/>
      <c r="CA17" s="88"/>
      <c r="CB17" s="88"/>
      <c r="CC17" s="88"/>
      <c r="CD17" s="88"/>
      <c r="CE17" s="88"/>
      <c r="CF17" s="88"/>
      <c r="CG17" s="88"/>
      <c r="CH17" s="88"/>
      <c r="CI17" s="88"/>
      <c r="CJ17" s="88"/>
      <c r="CK17" s="88"/>
      <c r="CL17" s="88"/>
      <c r="CM17" s="88"/>
      <c r="CN17" s="88"/>
      <c r="CO17" s="88"/>
      <c r="CP17" s="88"/>
      <c r="CQ17" s="62" t="s">
        <v>64</v>
      </c>
    </row>
    <row r="18" spans="1:95" x14ac:dyDescent="0.25">
      <c r="B18" t="s">
        <v>65</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62" t="s">
        <v>66</v>
      </c>
    </row>
    <row r="19" spans="1:95" x14ac:dyDescent="0.25">
      <c r="B19" t="s">
        <v>67</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62" t="s">
        <v>68</v>
      </c>
    </row>
    <row r="20" spans="1:95" x14ac:dyDescent="0.25"/>
    <row r="21" spans="1:95" s="67" customFormat="1" ht="15.75" x14ac:dyDescent="0.25">
      <c r="A21" s="67" t="s">
        <v>280</v>
      </c>
      <c r="B21" s="67" t="s">
        <v>69</v>
      </c>
    </row>
    <row r="22" spans="1:95" s="89" customFormat="1" ht="15.75" x14ac:dyDescent="0.25"/>
    <row r="23" spans="1:95" x14ac:dyDescent="0.25">
      <c r="B23" t="s">
        <v>61</v>
      </c>
      <c r="D23" s="88"/>
      <c r="E23" s="88"/>
      <c r="F23" s="88"/>
      <c r="G23" s="88"/>
      <c r="H23" s="88"/>
      <c r="I23" s="88"/>
      <c r="J23" s="88"/>
      <c r="K23" s="88"/>
      <c r="L23" s="88"/>
      <c r="M23" s="88"/>
      <c r="N23" s="88"/>
      <c r="O23" s="88"/>
      <c r="P23" s="88"/>
      <c r="Q23" s="88"/>
      <c r="R23" s="88">
        <v>273.80672984890845</v>
      </c>
      <c r="S23" s="88">
        <v>283.84782651898422</v>
      </c>
      <c r="T23" s="88">
        <v>293.88892318905999</v>
      </c>
      <c r="U23" s="88">
        <v>303.93001985913577</v>
      </c>
      <c r="V23" s="88">
        <v>313.97111652921154</v>
      </c>
      <c r="W23" s="88">
        <v>324.01221319928732</v>
      </c>
      <c r="X23" s="88">
        <v>334.05330986936309</v>
      </c>
      <c r="Y23" s="88">
        <v>344.09440653943886</v>
      </c>
      <c r="Z23" s="88">
        <v>354.13550320951464</v>
      </c>
      <c r="AA23" s="88">
        <v>364.17659987959041</v>
      </c>
      <c r="AB23" s="88">
        <v>374.21769654966619</v>
      </c>
      <c r="AC23" s="88">
        <v>384.25879321974196</v>
      </c>
      <c r="AD23" s="88">
        <v>394.29988988981773</v>
      </c>
      <c r="AE23" s="88">
        <v>404.34098655989351</v>
      </c>
      <c r="AF23" s="88">
        <v>414.38208322996928</v>
      </c>
      <c r="AG23" s="88">
        <v>424.42317990004466</v>
      </c>
      <c r="AH23" s="88">
        <v>424.42317990004466</v>
      </c>
      <c r="AI23" s="88">
        <v>424.42317990004466</v>
      </c>
      <c r="AJ23" s="88">
        <v>424.42317990004466</v>
      </c>
      <c r="AK23" s="88">
        <v>424.42317990004466</v>
      </c>
      <c r="AL23" s="88">
        <v>424.42317990004466</v>
      </c>
      <c r="AM23" s="88">
        <v>424.42317990004466</v>
      </c>
      <c r="AN23" s="88">
        <v>424.42317990004466</v>
      </c>
      <c r="AO23" s="88">
        <v>424.42317990004466</v>
      </c>
      <c r="AP23" s="88">
        <v>424.42317990004466</v>
      </c>
      <c r="AQ23" s="88">
        <v>424.42317990004466</v>
      </c>
      <c r="AR23" s="88">
        <v>424.42317990004466</v>
      </c>
      <c r="AS23" s="88">
        <v>424.42317990004466</v>
      </c>
      <c r="AT23" s="88">
        <v>424.42317990004466</v>
      </c>
      <c r="AU23" s="88">
        <v>424.42317990004466</v>
      </c>
      <c r="AV23" s="88">
        <v>424.42317990004466</v>
      </c>
      <c r="AW23" s="88">
        <v>424.42317990004466</v>
      </c>
      <c r="AX23" s="88">
        <v>424.42317990004466</v>
      </c>
      <c r="AY23" s="88">
        <v>424.42317990004466</v>
      </c>
      <c r="AZ23" s="88">
        <v>424.42317990004466</v>
      </c>
      <c r="BA23" s="88">
        <v>424.42317990004466</v>
      </c>
      <c r="BB23" s="88">
        <v>424.42317990004466</v>
      </c>
      <c r="BC23" s="88">
        <v>424.42317990004466</v>
      </c>
      <c r="BD23" s="88">
        <v>424.42317990004466</v>
      </c>
      <c r="BE23" s="88">
        <v>424.42317990004466</v>
      </c>
      <c r="BF23" s="88">
        <v>424.42317990004466</v>
      </c>
      <c r="BG23" s="88">
        <v>424.42317990004466</v>
      </c>
      <c r="BH23" s="88">
        <v>424.42317990004466</v>
      </c>
      <c r="BI23" s="88">
        <v>424.42317990004466</v>
      </c>
      <c r="BJ23" s="88">
        <v>424.42317990004466</v>
      </c>
      <c r="BK23" s="88">
        <v>424.42317990004466</v>
      </c>
      <c r="BL23" s="88">
        <v>424.42317990004466</v>
      </c>
      <c r="BM23" s="88">
        <v>424.42317990004466</v>
      </c>
      <c r="BN23" s="88">
        <v>424.42317990004466</v>
      </c>
      <c r="BO23" s="88">
        <v>424.42317990004466</v>
      </c>
      <c r="BP23" s="88">
        <v>424.42317990004466</v>
      </c>
      <c r="BQ23" s="88">
        <v>424.42317990004466</v>
      </c>
      <c r="BR23" s="88">
        <v>424.42317990004466</v>
      </c>
      <c r="BS23" s="88">
        <v>424.42317990004466</v>
      </c>
      <c r="BT23" s="88">
        <v>424.42317990004466</v>
      </c>
      <c r="BU23" s="88">
        <v>424.42317990004466</v>
      </c>
      <c r="BV23" s="88">
        <v>424.42317990004466</v>
      </c>
      <c r="BW23" s="88">
        <v>424.42317990004466</v>
      </c>
      <c r="BX23" s="88">
        <v>424.42317990004466</v>
      </c>
      <c r="BY23" s="88">
        <v>424.42317990004466</v>
      </c>
      <c r="BZ23" s="88"/>
      <c r="CA23" s="88"/>
      <c r="CB23" s="88"/>
      <c r="CC23" s="88"/>
      <c r="CD23" s="88"/>
      <c r="CE23" s="88"/>
      <c r="CF23" s="88"/>
      <c r="CG23" s="88"/>
      <c r="CH23" s="88"/>
      <c r="CI23" s="88"/>
      <c r="CJ23" s="88"/>
      <c r="CK23" s="88"/>
      <c r="CL23" s="88"/>
      <c r="CM23" s="88"/>
      <c r="CN23" s="88"/>
      <c r="CO23" s="88"/>
      <c r="CP23" s="88"/>
      <c r="CQ23" s="62" t="s">
        <v>70</v>
      </c>
    </row>
    <row r="24" spans="1:95" x14ac:dyDescent="0.25">
      <c r="B24" t="s">
        <v>63</v>
      </c>
      <c r="D24" s="88"/>
      <c r="E24" s="88"/>
      <c r="F24" s="88"/>
      <c r="G24" s="88"/>
      <c r="H24" s="88"/>
      <c r="I24" s="88"/>
      <c r="J24" s="88"/>
      <c r="K24" s="88"/>
      <c r="L24" s="88"/>
      <c r="M24" s="88"/>
      <c r="N24" s="88"/>
      <c r="O24" s="88"/>
      <c r="P24" s="88"/>
      <c r="Q24" s="88"/>
      <c r="R24" s="88">
        <v>251.30466440763405</v>
      </c>
      <c r="S24" s="88">
        <v>262.45233477588857</v>
      </c>
      <c r="T24" s="88">
        <v>273.6000051441431</v>
      </c>
      <c r="U24" s="88">
        <v>284.74767551239762</v>
      </c>
      <c r="V24" s="88">
        <v>295.89534588065214</v>
      </c>
      <c r="W24" s="88">
        <v>307.04301624890667</v>
      </c>
      <c r="X24" s="88">
        <v>318.19068661716119</v>
      </c>
      <c r="Y24" s="88">
        <v>329.33835698541571</v>
      </c>
      <c r="Z24" s="88">
        <v>340.48602735367024</v>
      </c>
      <c r="AA24" s="88">
        <v>351.63369772192476</v>
      </c>
      <c r="AB24" s="88">
        <v>362.78136809017928</v>
      </c>
      <c r="AC24" s="88">
        <v>373.92903845843381</v>
      </c>
      <c r="AD24" s="88">
        <v>385.07670882668833</v>
      </c>
      <c r="AE24" s="88">
        <v>396.22437919494286</v>
      </c>
      <c r="AF24" s="88">
        <v>407.37204956319738</v>
      </c>
      <c r="AG24" s="88">
        <v>418.51971993145168</v>
      </c>
      <c r="AH24" s="88">
        <v>418.51971993145168</v>
      </c>
      <c r="AI24" s="88">
        <v>418.51971993145168</v>
      </c>
      <c r="AJ24" s="88">
        <v>418.51971993145168</v>
      </c>
      <c r="AK24" s="88">
        <v>418.51971993145168</v>
      </c>
      <c r="AL24" s="88">
        <v>418.51971993145168</v>
      </c>
      <c r="AM24" s="88">
        <v>418.51971993145168</v>
      </c>
      <c r="AN24" s="88">
        <v>418.51971993145168</v>
      </c>
      <c r="AO24" s="88">
        <v>418.51971993145168</v>
      </c>
      <c r="AP24" s="88">
        <v>418.51971993145168</v>
      </c>
      <c r="AQ24" s="88">
        <v>418.51971993145168</v>
      </c>
      <c r="AR24" s="88">
        <v>418.51971993145168</v>
      </c>
      <c r="AS24" s="88">
        <v>418.51971993145168</v>
      </c>
      <c r="AT24" s="88">
        <v>418.51971993145168</v>
      </c>
      <c r="AU24" s="88">
        <v>418.51971993145168</v>
      </c>
      <c r="AV24" s="88">
        <v>418.51971993145168</v>
      </c>
      <c r="AW24" s="88">
        <v>418.51971993145168</v>
      </c>
      <c r="AX24" s="88">
        <v>418.51971993145168</v>
      </c>
      <c r="AY24" s="88">
        <v>418.51971993145168</v>
      </c>
      <c r="AZ24" s="88">
        <v>418.51971993145168</v>
      </c>
      <c r="BA24" s="88">
        <v>418.51971993145168</v>
      </c>
      <c r="BB24" s="88">
        <v>418.51971993145168</v>
      </c>
      <c r="BC24" s="88">
        <v>418.51971993145168</v>
      </c>
      <c r="BD24" s="88">
        <v>418.51971993145168</v>
      </c>
      <c r="BE24" s="88">
        <v>418.51971993145168</v>
      </c>
      <c r="BF24" s="88">
        <v>418.51971993145168</v>
      </c>
      <c r="BG24" s="88">
        <v>418.51971993145168</v>
      </c>
      <c r="BH24" s="88">
        <v>418.51971993145168</v>
      </c>
      <c r="BI24" s="88">
        <v>418.51971993145168</v>
      </c>
      <c r="BJ24" s="88">
        <v>418.51971993145168</v>
      </c>
      <c r="BK24" s="88">
        <v>418.51971993145168</v>
      </c>
      <c r="BL24" s="88">
        <v>418.51971993145168</v>
      </c>
      <c r="BM24" s="88">
        <v>418.51971993145168</v>
      </c>
      <c r="BN24" s="88">
        <v>418.51971993145168</v>
      </c>
      <c r="BO24" s="88">
        <v>418.51971993145168</v>
      </c>
      <c r="BP24" s="88">
        <v>418.51971993145168</v>
      </c>
      <c r="BQ24" s="88">
        <v>418.51971993145168</v>
      </c>
      <c r="BR24" s="88">
        <v>418.51971993145168</v>
      </c>
      <c r="BS24" s="88">
        <v>418.51971993145168</v>
      </c>
      <c r="BT24" s="88">
        <v>418.51971993145168</v>
      </c>
      <c r="BU24" s="88">
        <v>418.51971993145168</v>
      </c>
      <c r="BV24" s="88">
        <v>418.51971993145168</v>
      </c>
      <c r="BW24" s="88">
        <v>418.51971993145168</v>
      </c>
      <c r="BX24" s="88">
        <v>418.51971993145168</v>
      </c>
      <c r="BY24" s="88">
        <v>418.51971993145168</v>
      </c>
      <c r="BZ24" s="88"/>
      <c r="CA24" s="88"/>
      <c r="CB24" s="88"/>
      <c r="CC24" s="88"/>
      <c r="CD24" s="88"/>
      <c r="CE24" s="88"/>
      <c r="CF24" s="88"/>
      <c r="CG24" s="88"/>
      <c r="CH24" s="88"/>
      <c r="CI24" s="88"/>
      <c r="CJ24" s="88"/>
      <c r="CK24" s="88"/>
      <c r="CL24" s="88"/>
      <c r="CM24" s="88"/>
      <c r="CN24" s="88"/>
      <c r="CO24" s="88"/>
      <c r="CP24" s="88"/>
      <c r="CQ24" s="62" t="s">
        <v>71</v>
      </c>
    </row>
    <row r="25" spans="1:95" x14ac:dyDescent="0.25">
      <c r="B25" t="s">
        <v>65</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62" t="s">
        <v>72</v>
      </c>
    </row>
    <row r="26" spans="1:95" x14ac:dyDescent="0.25">
      <c r="B26" t="s">
        <v>67</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62" t="s">
        <v>73</v>
      </c>
    </row>
    <row r="27" spans="1:95" x14ac:dyDescent="0.25"/>
    <row r="28" spans="1:95" s="66" customFormat="1" ht="18.75" x14ac:dyDescent="0.3">
      <c r="B28" s="66" t="s">
        <v>74</v>
      </c>
    </row>
    <row r="29" spans="1:95" x14ac:dyDescent="0.25"/>
    <row r="30" spans="1:95" s="67" customFormat="1" ht="15.75" x14ac:dyDescent="0.25">
      <c r="B30" s="67" t="s">
        <v>75</v>
      </c>
    </row>
    <row r="31" spans="1:95" x14ac:dyDescent="0.25"/>
    <row r="32" spans="1:95" x14ac:dyDescent="0.25">
      <c r="B32" t="s">
        <v>76</v>
      </c>
      <c r="D32" s="70">
        <v>2010</v>
      </c>
      <c r="E32" s="62" t="s">
        <v>77</v>
      </c>
    </row>
    <row r="33" spans="2:95" x14ac:dyDescent="0.25">
      <c r="B33" t="s">
        <v>76</v>
      </c>
    </row>
    <row r="34" spans="2:95" x14ac:dyDescent="0.25">
      <c r="D34">
        <f t="shared" ref="D34:AI34" si="0">year_in</f>
        <v>2010</v>
      </c>
      <c r="E34">
        <f t="shared" si="0"/>
        <v>2011</v>
      </c>
      <c r="F34">
        <f t="shared" si="0"/>
        <v>2012</v>
      </c>
      <c r="G34">
        <f t="shared" si="0"/>
        <v>2013</v>
      </c>
      <c r="H34">
        <f t="shared" si="0"/>
        <v>2014</v>
      </c>
      <c r="I34">
        <f t="shared" si="0"/>
        <v>2015</v>
      </c>
      <c r="J34">
        <f t="shared" si="0"/>
        <v>2016</v>
      </c>
      <c r="K34">
        <f t="shared" si="0"/>
        <v>2017</v>
      </c>
      <c r="L34">
        <f t="shared" si="0"/>
        <v>2018</v>
      </c>
      <c r="M34">
        <f t="shared" si="0"/>
        <v>2019</v>
      </c>
      <c r="N34">
        <f t="shared" si="0"/>
        <v>2020</v>
      </c>
      <c r="O34">
        <f t="shared" si="0"/>
        <v>2021</v>
      </c>
      <c r="P34">
        <f t="shared" si="0"/>
        <v>2022</v>
      </c>
      <c r="Q34">
        <f t="shared" si="0"/>
        <v>2023</v>
      </c>
      <c r="R34">
        <f t="shared" si="0"/>
        <v>2024</v>
      </c>
      <c r="S34">
        <f t="shared" si="0"/>
        <v>2025</v>
      </c>
      <c r="T34">
        <f t="shared" si="0"/>
        <v>2026</v>
      </c>
      <c r="U34">
        <f t="shared" si="0"/>
        <v>2027</v>
      </c>
      <c r="V34">
        <f t="shared" si="0"/>
        <v>2028</v>
      </c>
      <c r="W34">
        <f t="shared" si="0"/>
        <v>2029</v>
      </c>
      <c r="X34">
        <f t="shared" si="0"/>
        <v>2030</v>
      </c>
      <c r="Y34">
        <f t="shared" si="0"/>
        <v>2031</v>
      </c>
      <c r="Z34">
        <f t="shared" si="0"/>
        <v>2032</v>
      </c>
      <c r="AA34">
        <f t="shared" si="0"/>
        <v>2033</v>
      </c>
      <c r="AB34">
        <f t="shared" si="0"/>
        <v>2034</v>
      </c>
      <c r="AC34">
        <f t="shared" si="0"/>
        <v>2035</v>
      </c>
      <c r="AD34">
        <f t="shared" si="0"/>
        <v>2036</v>
      </c>
      <c r="AE34">
        <f t="shared" si="0"/>
        <v>2037</v>
      </c>
      <c r="AF34">
        <f t="shared" si="0"/>
        <v>2038</v>
      </c>
      <c r="AG34">
        <f t="shared" si="0"/>
        <v>2039</v>
      </c>
      <c r="AH34">
        <f t="shared" si="0"/>
        <v>2040</v>
      </c>
      <c r="AI34">
        <f t="shared" si="0"/>
        <v>2041</v>
      </c>
      <c r="AJ34">
        <f t="shared" ref="AJ34:BO34" si="1">year_in</f>
        <v>2042</v>
      </c>
      <c r="AK34">
        <f t="shared" si="1"/>
        <v>2043</v>
      </c>
      <c r="AL34">
        <f t="shared" si="1"/>
        <v>2044</v>
      </c>
      <c r="AM34">
        <f t="shared" si="1"/>
        <v>2045</v>
      </c>
      <c r="AN34">
        <f t="shared" si="1"/>
        <v>2046</v>
      </c>
      <c r="AO34">
        <f t="shared" si="1"/>
        <v>2047</v>
      </c>
      <c r="AP34">
        <f t="shared" si="1"/>
        <v>2048</v>
      </c>
      <c r="AQ34">
        <f t="shared" si="1"/>
        <v>2049</v>
      </c>
      <c r="AR34">
        <f t="shared" si="1"/>
        <v>2050</v>
      </c>
      <c r="AS34">
        <f t="shared" si="1"/>
        <v>2051</v>
      </c>
      <c r="AT34">
        <f t="shared" si="1"/>
        <v>2052</v>
      </c>
      <c r="AU34">
        <f t="shared" si="1"/>
        <v>2053</v>
      </c>
      <c r="AV34">
        <f t="shared" si="1"/>
        <v>2054</v>
      </c>
      <c r="AW34">
        <f t="shared" si="1"/>
        <v>2055</v>
      </c>
      <c r="AX34">
        <f t="shared" si="1"/>
        <v>2056</v>
      </c>
      <c r="AY34">
        <f t="shared" si="1"/>
        <v>2057</v>
      </c>
      <c r="AZ34">
        <f t="shared" si="1"/>
        <v>2058</v>
      </c>
      <c r="BA34">
        <f t="shared" si="1"/>
        <v>2059</v>
      </c>
      <c r="BB34">
        <f t="shared" si="1"/>
        <v>2060</v>
      </c>
      <c r="BC34">
        <f t="shared" si="1"/>
        <v>2061</v>
      </c>
      <c r="BD34">
        <f t="shared" si="1"/>
        <v>2062</v>
      </c>
      <c r="BE34">
        <f t="shared" si="1"/>
        <v>2063</v>
      </c>
      <c r="BF34">
        <f t="shared" si="1"/>
        <v>2064</v>
      </c>
      <c r="BG34">
        <f t="shared" si="1"/>
        <v>2065</v>
      </c>
      <c r="BH34">
        <f t="shared" si="1"/>
        <v>2066</v>
      </c>
      <c r="BI34">
        <f t="shared" si="1"/>
        <v>2067</v>
      </c>
      <c r="BJ34">
        <f t="shared" si="1"/>
        <v>2068</v>
      </c>
      <c r="BK34">
        <f t="shared" si="1"/>
        <v>2069</v>
      </c>
      <c r="BL34">
        <f t="shared" si="1"/>
        <v>2070</v>
      </c>
      <c r="BM34">
        <f t="shared" si="1"/>
        <v>2071</v>
      </c>
      <c r="BN34">
        <f t="shared" si="1"/>
        <v>2072</v>
      </c>
      <c r="BO34">
        <f t="shared" si="1"/>
        <v>2073</v>
      </c>
      <c r="BP34">
        <f t="shared" ref="BP34:CP34" si="2">year_in</f>
        <v>2074</v>
      </c>
      <c r="BQ34">
        <f t="shared" si="2"/>
        <v>2075</v>
      </c>
      <c r="BR34">
        <f t="shared" si="2"/>
        <v>2076</v>
      </c>
      <c r="BS34">
        <f t="shared" si="2"/>
        <v>2077</v>
      </c>
      <c r="BT34">
        <f t="shared" si="2"/>
        <v>2078</v>
      </c>
      <c r="BU34">
        <f t="shared" si="2"/>
        <v>2079</v>
      </c>
      <c r="BV34">
        <f t="shared" si="2"/>
        <v>2080</v>
      </c>
      <c r="BW34">
        <f t="shared" si="2"/>
        <v>2081</v>
      </c>
      <c r="BX34">
        <f t="shared" si="2"/>
        <v>2082</v>
      </c>
      <c r="BY34">
        <f t="shared" si="2"/>
        <v>2083</v>
      </c>
      <c r="BZ34">
        <f t="shared" si="2"/>
        <v>2084</v>
      </c>
      <c r="CA34">
        <f t="shared" si="2"/>
        <v>2085</v>
      </c>
      <c r="CB34">
        <f t="shared" si="2"/>
        <v>2086</v>
      </c>
      <c r="CC34">
        <f t="shared" si="2"/>
        <v>2087</v>
      </c>
      <c r="CD34">
        <f t="shared" si="2"/>
        <v>2088</v>
      </c>
      <c r="CE34">
        <f t="shared" si="2"/>
        <v>2089</v>
      </c>
      <c r="CF34">
        <f t="shared" si="2"/>
        <v>2090</v>
      </c>
      <c r="CG34">
        <f t="shared" si="2"/>
        <v>2091</v>
      </c>
      <c r="CH34">
        <f t="shared" si="2"/>
        <v>2092</v>
      </c>
      <c r="CI34">
        <f t="shared" si="2"/>
        <v>2093</v>
      </c>
      <c r="CJ34">
        <f t="shared" si="2"/>
        <v>2094</v>
      </c>
      <c r="CK34">
        <f t="shared" si="2"/>
        <v>2095</v>
      </c>
      <c r="CL34">
        <f t="shared" si="2"/>
        <v>2096</v>
      </c>
      <c r="CM34">
        <f t="shared" si="2"/>
        <v>2097</v>
      </c>
      <c r="CN34">
        <f t="shared" si="2"/>
        <v>2098</v>
      </c>
      <c r="CO34">
        <f t="shared" si="2"/>
        <v>2099</v>
      </c>
      <c r="CP34">
        <f t="shared" si="2"/>
        <v>2100</v>
      </c>
    </row>
    <row r="35" spans="2:95" x14ac:dyDescent="0.25">
      <c r="B35" t="s">
        <v>78</v>
      </c>
      <c r="D35" s="69">
        <v>26.070900000000002</v>
      </c>
      <c r="E35" s="69">
        <v>26.070900000000002</v>
      </c>
      <c r="F35" s="69">
        <v>26.939930000000004</v>
      </c>
      <c r="G35" s="69">
        <v>26.939930000000004</v>
      </c>
      <c r="H35" s="69">
        <v>27.808960000000003</v>
      </c>
      <c r="I35" s="69">
        <v>27.808960000000003</v>
      </c>
      <c r="J35" s="69">
        <v>28.677990000000005</v>
      </c>
      <c r="K35" s="69">
        <v>28.677990000000005</v>
      </c>
      <c r="L35" s="69">
        <v>29.547020000000003</v>
      </c>
      <c r="M35" s="69">
        <v>29.547020000000003</v>
      </c>
      <c r="N35" s="69">
        <v>30.416050000000002</v>
      </c>
      <c r="O35" s="69">
        <v>30.416050000000002</v>
      </c>
      <c r="P35" s="69">
        <v>31.285080000000004</v>
      </c>
      <c r="Q35" s="69">
        <v>31.285080000000004</v>
      </c>
      <c r="R35" s="69">
        <v>32.154110000000003</v>
      </c>
      <c r="S35" s="69">
        <v>33.023140000000005</v>
      </c>
      <c r="T35" s="69">
        <v>33.023140000000005</v>
      </c>
      <c r="U35" s="69">
        <v>33.892170000000007</v>
      </c>
      <c r="V35" s="69">
        <v>33.892170000000007</v>
      </c>
      <c r="W35" s="69">
        <v>34.761200000000002</v>
      </c>
      <c r="X35" s="69">
        <v>34.761200000000002</v>
      </c>
      <c r="Y35" s="69">
        <v>38.237320000000004</v>
      </c>
      <c r="Z35" s="69">
        <v>41.713440000000006</v>
      </c>
      <c r="AA35" s="69">
        <v>45.189560000000007</v>
      </c>
      <c r="AB35" s="69">
        <v>47.796650000000007</v>
      </c>
      <c r="AC35" s="69">
        <v>51.272770000000008</v>
      </c>
      <c r="AD35" s="69">
        <v>54.74889000000001</v>
      </c>
      <c r="AE35" s="69">
        <v>58.225010000000005</v>
      </c>
      <c r="AF35" s="69">
        <v>60.832100000000004</v>
      </c>
      <c r="AG35" s="69">
        <v>64.308220000000006</v>
      </c>
      <c r="AH35" s="69">
        <v>67.784340000000014</v>
      </c>
      <c r="AI35" s="69">
        <v>71.260460000000009</v>
      </c>
      <c r="AJ35" s="69">
        <v>73.867550000000008</v>
      </c>
      <c r="AK35" s="69">
        <v>77.343670000000003</v>
      </c>
      <c r="AL35" s="69">
        <v>80.819790000000012</v>
      </c>
      <c r="AM35" s="69">
        <v>84.295910000000006</v>
      </c>
      <c r="AN35" s="69">
        <v>86.903000000000006</v>
      </c>
      <c r="AO35" s="69">
        <v>90.379120000000015</v>
      </c>
      <c r="AP35" s="69">
        <v>93.855240000000009</v>
      </c>
      <c r="AQ35" s="69">
        <v>97.331360000000018</v>
      </c>
      <c r="AR35" s="69">
        <v>99.938450000000017</v>
      </c>
      <c r="AS35" s="69">
        <v>102.54554000000002</v>
      </c>
      <c r="AT35" s="69">
        <v>105.15263000000002</v>
      </c>
      <c r="AU35" s="69">
        <v>107.75972000000002</v>
      </c>
      <c r="AV35" s="69">
        <v>109.49778000000002</v>
      </c>
      <c r="AW35" s="69">
        <v>112.10487000000002</v>
      </c>
      <c r="AX35" s="69">
        <v>113.84293000000001</v>
      </c>
      <c r="AY35" s="69">
        <v>115.58099000000001</v>
      </c>
      <c r="AZ35" s="69">
        <v>117.31905000000002</v>
      </c>
      <c r="BA35" s="69">
        <v>119.05711000000001</v>
      </c>
      <c r="BB35" s="69">
        <v>119.92614000000002</v>
      </c>
      <c r="BC35" s="69">
        <v>120.79517000000001</v>
      </c>
      <c r="BD35" s="69">
        <v>121.66420000000001</v>
      </c>
      <c r="BE35" s="69">
        <v>122.53323000000002</v>
      </c>
      <c r="BF35" s="69">
        <v>122.53323000000002</v>
      </c>
      <c r="BG35" s="69">
        <v>122.53323000000002</v>
      </c>
      <c r="BH35" s="69">
        <v>122.53323000000002</v>
      </c>
      <c r="BI35" s="69">
        <v>122.53323000000002</v>
      </c>
      <c r="BJ35" s="69">
        <v>121.66420000000001</v>
      </c>
      <c r="BK35" s="69">
        <v>121.66420000000001</v>
      </c>
      <c r="BL35" s="69">
        <v>120.79517000000001</v>
      </c>
      <c r="BM35" s="69">
        <v>119.92614000000002</v>
      </c>
      <c r="BN35" s="69">
        <v>119.05711000000001</v>
      </c>
      <c r="BO35" s="69">
        <v>118.18808000000001</v>
      </c>
      <c r="BP35" s="69">
        <v>117.31905000000002</v>
      </c>
      <c r="BQ35" s="69">
        <v>115.58099000000001</v>
      </c>
      <c r="BR35" s="69">
        <v>113.84293000000001</v>
      </c>
      <c r="BS35" s="69">
        <v>112.97390000000001</v>
      </c>
      <c r="BT35" s="69">
        <v>111.23584000000001</v>
      </c>
      <c r="BU35" s="69">
        <v>109.49778000000002</v>
      </c>
      <c r="BV35" s="69">
        <v>107.75972000000002</v>
      </c>
      <c r="BW35" s="69">
        <v>106.02166000000001</v>
      </c>
      <c r="BX35" s="69">
        <v>104.28360000000001</v>
      </c>
      <c r="BY35" s="69">
        <v>102.54554000000002</v>
      </c>
      <c r="BZ35" s="69">
        <v>99.938450000000017</v>
      </c>
      <c r="CA35" s="69">
        <v>98.200390000000013</v>
      </c>
      <c r="CB35" s="69">
        <v>96.462330000000009</v>
      </c>
      <c r="CC35" s="69">
        <v>94.724270000000018</v>
      </c>
      <c r="CD35" s="69">
        <v>92.117180000000005</v>
      </c>
      <c r="CE35" s="69">
        <v>90.379120000000015</v>
      </c>
      <c r="CF35" s="69">
        <v>87.772030000000015</v>
      </c>
      <c r="CG35" s="69">
        <v>86.033970000000011</v>
      </c>
      <c r="CH35" s="69">
        <v>84.295910000000006</v>
      </c>
      <c r="CI35" s="69">
        <v>81.688820000000007</v>
      </c>
      <c r="CJ35" s="69">
        <v>79.950760000000017</v>
      </c>
      <c r="CK35" s="69">
        <v>77.343670000000003</v>
      </c>
      <c r="CL35" s="69">
        <v>75.605610000000013</v>
      </c>
      <c r="CM35" s="69">
        <v>73.867550000000008</v>
      </c>
      <c r="CN35" s="69">
        <v>71.260460000000009</v>
      </c>
      <c r="CO35" s="69">
        <v>69.522400000000005</v>
      </c>
      <c r="CP35" s="69">
        <v>66.915310000000005</v>
      </c>
      <c r="CQ35" s="62" t="s">
        <v>79</v>
      </c>
    </row>
    <row r="36" spans="2:95" x14ac:dyDescent="0.25">
      <c r="B36" t="s">
        <v>80</v>
      </c>
      <c r="D36" s="69">
        <v>52.141800000000003</v>
      </c>
      <c r="E36" s="69">
        <v>53.010830000000006</v>
      </c>
      <c r="F36" s="69">
        <v>53.010830000000006</v>
      </c>
      <c r="G36" s="69">
        <v>53.879860000000008</v>
      </c>
      <c r="H36" s="69">
        <v>54.74889000000001</v>
      </c>
      <c r="I36" s="69">
        <v>55.617920000000005</v>
      </c>
      <c r="J36" s="69">
        <v>56.486950000000007</v>
      </c>
      <c r="K36" s="69">
        <v>57.35598000000001</v>
      </c>
      <c r="L36" s="69">
        <v>58.225010000000005</v>
      </c>
      <c r="M36" s="69">
        <v>59.094040000000007</v>
      </c>
      <c r="N36" s="69">
        <v>59.963070000000009</v>
      </c>
      <c r="O36" s="69">
        <v>60.832100000000004</v>
      </c>
      <c r="P36" s="69">
        <v>62.570160000000008</v>
      </c>
      <c r="Q36" s="69">
        <v>63.439190000000011</v>
      </c>
      <c r="R36" s="69">
        <v>64.308220000000006</v>
      </c>
      <c r="S36" s="69">
        <v>65.177250000000015</v>
      </c>
      <c r="T36" s="69">
        <v>66.04628000000001</v>
      </c>
      <c r="U36" s="69">
        <v>66.915310000000005</v>
      </c>
      <c r="V36" s="69">
        <v>68.65337000000001</v>
      </c>
      <c r="W36" s="69">
        <v>69.522400000000005</v>
      </c>
      <c r="X36" s="69">
        <v>70.391430000000014</v>
      </c>
      <c r="Y36" s="69">
        <v>76.474640000000008</v>
      </c>
      <c r="Z36" s="69">
        <v>83.426880000000011</v>
      </c>
      <c r="AA36" s="69">
        <v>89.510090000000005</v>
      </c>
      <c r="AB36" s="69">
        <v>96.462330000000009</v>
      </c>
      <c r="AC36" s="69">
        <v>102.54554000000002</v>
      </c>
      <c r="AD36" s="69">
        <v>109.49778000000002</v>
      </c>
      <c r="AE36" s="69">
        <v>115.58099000000001</v>
      </c>
      <c r="AF36" s="69">
        <v>122.53323000000002</v>
      </c>
      <c r="AG36" s="69">
        <v>128.61644000000001</v>
      </c>
      <c r="AH36" s="69">
        <v>135.56868000000003</v>
      </c>
      <c r="AI36" s="69">
        <v>141.65189000000001</v>
      </c>
      <c r="AJ36" s="69">
        <v>148.60413000000003</v>
      </c>
      <c r="AK36" s="69">
        <v>154.68734000000001</v>
      </c>
      <c r="AL36" s="69">
        <v>161.63958000000002</v>
      </c>
      <c r="AM36" s="69">
        <v>167.72279000000003</v>
      </c>
      <c r="AN36" s="69">
        <v>174.67503000000002</v>
      </c>
      <c r="AO36" s="69">
        <v>180.75824000000003</v>
      </c>
      <c r="AP36" s="69">
        <v>187.71048000000002</v>
      </c>
      <c r="AQ36" s="69">
        <v>193.79369000000003</v>
      </c>
      <c r="AR36" s="69">
        <v>200.74593000000002</v>
      </c>
      <c r="AS36" s="69">
        <v>207.69817000000003</v>
      </c>
      <c r="AT36" s="69">
        <v>214.65041000000002</v>
      </c>
      <c r="AU36" s="69">
        <v>221.60265000000004</v>
      </c>
      <c r="AV36" s="69">
        <v>228.55489000000003</v>
      </c>
      <c r="AW36" s="69">
        <v>235.50713000000002</v>
      </c>
      <c r="AX36" s="69">
        <v>241.59034000000003</v>
      </c>
      <c r="AY36" s="69">
        <v>248.54258000000004</v>
      </c>
      <c r="AZ36" s="69">
        <v>254.62579000000002</v>
      </c>
      <c r="BA36" s="69">
        <v>260.70900000000006</v>
      </c>
      <c r="BB36" s="69">
        <v>266.79221000000001</v>
      </c>
      <c r="BC36" s="69">
        <v>272.00639000000001</v>
      </c>
      <c r="BD36" s="69">
        <v>276.35154000000006</v>
      </c>
      <c r="BE36" s="69">
        <v>280.69669000000005</v>
      </c>
      <c r="BF36" s="69">
        <v>285.04184000000004</v>
      </c>
      <c r="BG36" s="69">
        <v>288.51796000000002</v>
      </c>
      <c r="BH36" s="69">
        <v>291.99408000000005</v>
      </c>
      <c r="BI36" s="69">
        <v>295.47020000000003</v>
      </c>
      <c r="BJ36" s="69">
        <v>298.07729000000006</v>
      </c>
      <c r="BK36" s="69">
        <v>299.81535000000002</v>
      </c>
      <c r="BL36" s="69">
        <v>302.42244000000005</v>
      </c>
      <c r="BM36" s="69">
        <v>304.16050000000001</v>
      </c>
      <c r="BN36" s="69">
        <v>305.89856000000003</v>
      </c>
      <c r="BO36" s="69">
        <v>306.76759000000004</v>
      </c>
      <c r="BP36" s="69">
        <v>307.63662000000005</v>
      </c>
      <c r="BQ36" s="69">
        <v>308.50565000000006</v>
      </c>
      <c r="BR36" s="69">
        <v>308.50565000000006</v>
      </c>
      <c r="BS36" s="69">
        <v>308.50565000000006</v>
      </c>
      <c r="BT36" s="69">
        <v>308.50565000000006</v>
      </c>
      <c r="BU36" s="69">
        <v>307.63662000000005</v>
      </c>
      <c r="BV36" s="69">
        <v>306.76759000000004</v>
      </c>
      <c r="BW36" s="69">
        <v>306.76759000000004</v>
      </c>
      <c r="BX36" s="69">
        <v>305.89856000000003</v>
      </c>
      <c r="BY36" s="69">
        <v>305.02953000000002</v>
      </c>
      <c r="BZ36" s="69">
        <v>304.16050000000001</v>
      </c>
      <c r="CA36" s="69">
        <v>303.29147000000006</v>
      </c>
      <c r="CB36" s="69">
        <v>301.55341000000004</v>
      </c>
      <c r="CC36" s="69">
        <v>299.81535000000002</v>
      </c>
      <c r="CD36" s="69">
        <v>298.07729000000006</v>
      </c>
      <c r="CE36" s="69">
        <v>295.47020000000003</v>
      </c>
      <c r="CF36" s="69">
        <v>293.73214000000002</v>
      </c>
      <c r="CG36" s="69">
        <v>291.12505000000004</v>
      </c>
      <c r="CH36" s="69">
        <v>289.38699000000003</v>
      </c>
      <c r="CI36" s="69">
        <v>287.64893000000006</v>
      </c>
      <c r="CJ36" s="69">
        <v>285.04184000000004</v>
      </c>
      <c r="CK36" s="69">
        <v>282.43475000000001</v>
      </c>
      <c r="CL36" s="69">
        <v>279.82766000000004</v>
      </c>
      <c r="CM36" s="69">
        <v>277.22057000000001</v>
      </c>
      <c r="CN36" s="69">
        <v>274.61348000000004</v>
      </c>
      <c r="CO36" s="69">
        <v>272.00639000000001</v>
      </c>
      <c r="CP36" s="69">
        <v>268.53027000000003</v>
      </c>
      <c r="CQ36" s="62" t="s">
        <v>81</v>
      </c>
    </row>
    <row r="37" spans="2:95" x14ac:dyDescent="0.25">
      <c r="B37" t="s">
        <v>82</v>
      </c>
      <c r="D37" s="69">
        <v>78.212700000000012</v>
      </c>
      <c r="E37" s="69">
        <v>79.081730000000007</v>
      </c>
      <c r="F37" s="69">
        <v>79.950760000000017</v>
      </c>
      <c r="G37" s="69">
        <v>81.688820000000007</v>
      </c>
      <c r="H37" s="69">
        <v>82.557850000000016</v>
      </c>
      <c r="I37" s="69">
        <v>83.426880000000011</v>
      </c>
      <c r="J37" s="69">
        <v>85.164940000000016</v>
      </c>
      <c r="K37" s="69">
        <v>86.033970000000011</v>
      </c>
      <c r="L37" s="69">
        <v>87.772030000000015</v>
      </c>
      <c r="M37" s="69">
        <v>88.64106000000001</v>
      </c>
      <c r="N37" s="69">
        <v>90.379120000000015</v>
      </c>
      <c r="O37" s="69">
        <v>92.117180000000005</v>
      </c>
      <c r="P37" s="69">
        <v>92.986210000000014</v>
      </c>
      <c r="Q37" s="69">
        <v>94.724270000000018</v>
      </c>
      <c r="R37" s="69">
        <v>96.462330000000009</v>
      </c>
      <c r="S37" s="69">
        <v>98.200390000000013</v>
      </c>
      <c r="T37" s="69">
        <v>99.069420000000008</v>
      </c>
      <c r="U37" s="69">
        <v>100.80748000000001</v>
      </c>
      <c r="V37" s="69">
        <v>102.54554000000002</v>
      </c>
      <c r="W37" s="69">
        <v>104.28360000000001</v>
      </c>
      <c r="X37" s="69">
        <v>105.15263000000002</v>
      </c>
      <c r="Y37" s="69">
        <v>114.71196000000002</v>
      </c>
      <c r="Z37" s="69">
        <v>125.14032000000002</v>
      </c>
      <c r="AA37" s="69">
        <v>134.69965000000002</v>
      </c>
      <c r="AB37" s="69">
        <v>144.25898000000001</v>
      </c>
      <c r="AC37" s="69">
        <v>154.68734000000001</v>
      </c>
      <c r="AD37" s="69">
        <v>164.24667000000002</v>
      </c>
      <c r="AE37" s="69">
        <v>173.80600000000001</v>
      </c>
      <c r="AF37" s="69">
        <v>183.36533000000003</v>
      </c>
      <c r="AG37" s="69">
        <v>193.79369000000003</v>
      </c>
      <c r="AH37" s="69">
        <v>203.35302000000001</v>
      </c>
      <c r="AI37" s="69">
        <v>212.91235000000003</v>
      </c>
      <c r="AJ37" s="69">
        <v>222.47168000000002</v>
      </c>
      <c r="AK37" s="69">
        <v>232.90004000000002</v>
      </c>
      <c r="AL37" s="69">
        <v>242.45937000000004</v>
      </c>
      <c r="AM37" s="69">
        <v>252.01870000000002</v>
      </c>
      <c r="AN37" s="69">
        <v>261.57803000000001</v>
      </c>
      <c r="AO37" s="69">
        <v>272.00639000000001</v>
      </c>
      <c r="AP37" s="69">
        <v>281.56572000000006</v>
      </c>
      <c r="AQ37" s="69">
        <v>291.12505000000004</v>
      </c>
      <c r="AR37" s="69">
        <v>300.68438000000003</v>
      </c>
      <c r="AS37" s="69">
        <v>312.85080000000005</v>
      </c>
      <c r="AT37" s="69">
        <v>324.14819000000006</v>
      </c>
      <c r="AU37" s="69">
        <v>335.44558000000006</v>
      </c>
      <c r="AV37" s="69">
        <v>347.61200000000002</v>
      </c>
      <c r="AW37" s="69">
        <v>358.90939000000003</v>
      </c>
      <c r="AX37" s="69">
        <v>370.20678000000004</v>
      </c>
      <c r="AY37" s="69">
        <v>381.50417000000004</v>
      </c>
      <c r="AZ37" s="69">
        <v>391.93253000000004</v>
      </c>
      <c r="BA37" s="69">
        <v>403.22992000000005</v>
      </c>
      <c r="BB37" s="69">
        <v>413.65828000000005</v>
      </c>
      <c r="BC37" s="69">
        <v>422.34858000000003</v>
      </c>
      <c r="BD37" s="69">
        <v>431.90791000000007</v>
      </c>
      <c r="BE37" s="69">
        <v>439.72918000000004</v>
      </c>
      <c r="BF37" s="69">
        <v>447.55045000000007</v>
      </c>
      <c r="BG37" s="69">
        <v>454.50269000000003</v>
      </c>
      <c r="BH37" s="69">
        <v>461.45493000000005</v>
      </c>
      <c r="BI37" s="69">
        <v>467.53814000000006</v>
      </c>
      <c r="BJ37" s="69">
        <v>473.62135000000006</v>
      </c>
      <c r="BK37" s="69">
        <v>478.83553000000006</v>
      </c>
      <c r="BL37" s="69">
        <v>483.18068000000005</v>
      </c>
      <c r="BM37" s="69">
        <v>487.52583000000004</v>
      </c>
      <c r="BN37" s="69">
        <v>491.87098000000009</v>
      </c>
      <c r="BO37" s="69">
        <v>495.34710000000007</v>
      </c>
      <c r="BP37" s="69">
        <v>498.82322000000005</v>
      </c>
      <c r="BQ37" s="69">
        <v>501.43031000000008</v>
      </c>
      <c r="BR37" s="69">
        <v>503.16837000000004</v>
      </c>
      <c r="BS37" s="69">
        <v>504.90643000000006</v>
      </c>
      <c r="BT37" s="69">
        <v>505.77546000000007</v>
      </c>
      <c r="BU37" s="69">
        <v>506.64449000000008</v>
      </c>
      <c r="BV37" s="69">
        <v>505.77546000000007</v>
      </c>
      <c r="BW37" s="69">
        <v>507.51352000000009</v>
      </c>
      <c r="BX37" s="69">
        <v>507.51352000000009</v>
      </c>
      <c r="BY37" s="69">
        <v>507.51352000000009</v>
      </c>
      <c r="BZ37" s="69">
        <v>507.51352000000009</v>
      </c>
      <c r="CA37" s="69">
        <v>507.51352000000009</v>
      </c>
      <c r="CB37" s="69">
        <v>505.77546000000007</v>
      </c>
      <c r="CC37" s="69">
        <v>504.90643000000006</v>
      </c>
      <c r="CD37" s="69">
        <v>503.16837000000004</v>
      </c>
      <c r="CE37" s="69">
        <v>500.56128000000007</v>
      </c>
      <c r="CF37" s="69">
        <v>498.82322000000005</v>
      </c>
      <c r="CG37" s="69">
        <v>497.08516000000009</v>
      </c>
      <c r="CH37" s="69">
        <v>495.34710000000007</v>
      </c>
      <c r="CI37" s="69">
        <v>492.74001000000004</v>
      </c>
      <c r="CJ37" s="69">
        <v>490.13292000000007</v>
      </c>
      <c r="CK37" s="69">
        <v>487.52583000000004</v>
      </c>
      <c r="CL37" s="69">
        <v>484.04971000000006</v>
      </c>
      <c r="CM37" s="69">
        <v>481.44262000000003</v>
      </c>
      <c r="CN37" s="69">
        <v>477.09747000000004</v>
      </c>
      <c r="CO37" s="69">
        <v>474.49038000000007</v>
      </c>
      <c r="CP37" s="69">
        <v>470.14523000000008</v>
      </c>
      <c r="CQ37" s="62" t="s">
        <v>83</v>
      </c>
    </row>
    <row r="38" spans="2:95" x14ac:dyDescent="0.25">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row>
    <row r="39" spans="2:95" x14ac:dyDescent="0.25">
      <c r="B39" t="s">
        <v>84</v>
      </c>
      <c r="D39" s="100" t="s">
        <v>85</v>
      </c>
    </row>
    <row r="40" spans="2:95" x14ac:dyDescent="0.25">
      <c r="D40" s="100"/>
    </row>
    <row r="41" spans="2:95" s="67" customFormat="1" ht="15.75" x14ac:dyDescent="0.25">
      <c r="B41" s="67" t="s">
        <v>86</v>
      </c>
    </row>
    <row r="42" spans="2:95" x14ac:dyDescent="0.25"/>
    <row r="43" spans="2:95" x14ac:dyDescent="0.25">
      <c r="B43" t="s">
        <v>76</v>
      </c>
      <c r="D43" s="70">
        <f>CO2e_value_price_base_in</f>
        <v>2010</v>
      </c>
      <c r="E43" s="62" t="s">
        <v>77</v>
      </c>
    </row>
    <row r="44" spans="2:95" x14ac:dyDescent="0.25">
      <c r="B44" t="s">
        <v>76</v>
      </c>
    </row>
    <row r="45" spans="2:95" x14ac:dyDescent="0.25">
      <c r="D45">
        <v>2010</v>
      </c>
      <c r="E45">
        <v>2011</v>
      </c>
      <c r="F45">
        <v>2012</v>
      </c>
      <c r="G45">
        <v>2013</v>
      </c>
      <c r="H45">
        <v>2014</v>
      </c>
      <c r="I45">
        <v>2015</v>
      </c>
      <c r="J45">
        <v>2016</v>
      </c>
      <c r="K45">
        <v>2017</v>
      </c>
      <c r="L45">
        <v>2018</v>
      </c>
      <c r="M45">
        <v>2019</v>
      </c>
      <c r="N45">
        <v>2020</v>
      </c>
      <c r="O45">
        <v>2021</v>
      </c>
      <c r="P45">
        <v>2022</v>
      </c>
      <c r="Q45">
        <v>2023</v>
      </c>
      <c r="R45">
        <v>2024</v>
      </c>
      <c r="S45">
        <v>2025</v>
      </c>
      <c r="T45">
        <v>2026</v>
      </c>
      <c r="U45">
        <v>2027</v>
      </c>
      <c r="V45">
        <v>2028</v>
      </c>
      <c r="W45">
        <v>2029</v>
      </c>
      <c r="X45">
        <v>2030</v>
      </c>
      <c r="Y45">
        <v>2031</v>
      </c>
      <c r="Z45">
        <v>2032</v>
      </c>
      <c r="AA45">
        <v>2033</v>
      </c>
      <c r="AB45">
        <v>2034</v>
      </c>
      <c r="AC45">
        <v>2035</v>
      </c>
      <c r="AD45">
        <v>2036</v>
      </c>
      <c r="AE45">
        <v>2037</v>
      </c>
      <c r="AF45">
        <v>2038</v>
      </c>
      <c r="AG45">
        <v>2039</v>
      </c>
      <c r="AH45">
        <v>2040</v>
      </c>
      <c r="AI45">
        <v>2041</v>
      </c>
      <c r="AJ45">
        <v>2042</v>
      </c>
      <c r="AK45">
        <v>2043</v>
      </c>
      <c r="AL45">
        <v>2044</v>
      </c>
      <c r="AM45">
        <v>2045</v>
      </c>
      <c r="AN45">
        <v>2046</v>
      </c>
      <c r="AO45">
        <v>2047</v>
      </c>
      <c r="AP45">
        <v>2048</v>
      </c>
      <c r="AQ45">
        <v>2049</v>
      </c>
      <c r="AR45">
        <v>2050</v>
      </c>
      <c r="AS45">
        <v>2051</v>
      </c>
      <c r="AT45">
        <v>2052</v>
      </c>
      <c r="AU45">
        <v>2053</v>
      </c>
      <c r="AV45">
        <v>2054</v>
      </c>
      <c r="AW45">
        <v>2055</v>
      </c>
      <c r="AX45">
        <v>2056</v>
      </c>
      <c r="AY45">
        <v>2057</v>
      </c>
      <c r="AZ45">
        <v>2058</v>
      </c>
      <c r="BA45">
        <v>2059</v>
      </c>
      <c r="BB45">
        <v>2060</v>
      </c>
      <c r="BC45">
        <v>2061</v>
      </c>
      <c r="BD45">
        <v>2062</v>
      </c>
      <c r="BE45">
        <v>2063</v>
      </c>
      <c r="BF45">
        <v>2064</v>
      </c>
      <c r="BG45">
        <v>2065</v>
      </c>
      <c r="BH45">
        <v>2066</v>
      </c>
      <c r="BI45">
        <v>2067</v>
      </c>
      <c r="BJ45">
        <v>2068</v>
      </c>
      <c r="BK45">
        <v>2069</v>
      </c>
      <c r="BL45">
        <v>2070</v>
      </c>
      <c r="BM45">
        <v>2071</v>
      </c>
      <c r="BN45">
        <v>2072</v>
      </c>
      <c r="BO45">
        <v>2073</v>
      </c>
      <c r="BP45">
        <v>2074</v>
      </c>
      <c r="BQ45">
        <v>2075</v>
      </c>
      <c r="BR45">
        <v>2076</v>
      </c>
      <c r="BS45">
        <v>2077</v>
      </c>
      <c r="BT45">
        <v>2078</v>
      </c>
      <c r="BU45">
        <v>2079</v>
      </c>
      <c r="BV45">
        <v>2080</v>
      </c>
      <c r="BW45">
        <v>2081</v>
      </c>
      <c r="BX45">
        <v>2082</v>
      </c>
      <c r="BY45">
        <v>2083</v>
      </c>
      <c r="BZ45">
        <v>2084</v>
      </c>
      <c r="CA45">
        <v>2085</v>
      </c>
      <c r="CB45">
        <v>2086</v>
      </c>
      <c r="CC45">
        <v>2087</v>
      </c>
      <c r="CD45">
        <v>2088</v>
      </c>
      <c r="CE45">
        <v>2089</v>
      </c>
      <c r="CF45">
        <v>2090</v>
      </c>
      <c r="CG45">
        <v>2091</v>
      </c>
      <c r="CH45">
        <v>2092</v>
      </c>
      <c r="CI45">
        <v>2093</v>
      </c>
      <c r="CJ45">
        <v>2094</v>
      </c>
      <c r="CK45">
        <v>2095</v>
      </c>
      <c r="CL45">
        <v>2096</v>
      </c>
      <c r="CM45">
        <v>2097</v>
      </c>
      <c r="CN45">
        <v>2098</v>
      </c>
      <c r="CO45">
        <v>2099</v>
      </c>
      <c r="CP45">
        <v>2100</v>
      </c>
    </row>
    <row r="46" spans="2:95" x14ac:dyDescent="0.25">
      <c r="B46" t="s">
        <v>78</v>
      </c>
      <c r="D46" s="69">
        <v>12.166420000000002</v>
      </c>
      <c r="E46" s="69">
        <v>11.297390000000002</v>
      </c>
      <c r="F46" s="69">
        <v>6.0832100000000011</v>
      </c>
      <c r="G46" s="69">
        <v>3.4761200000000003</v>
      </c>
      <c r="H46" s="69">
        <v>4.3451500000000003</v>
      </c>
      <c r="I46" s="69">
        <v>5.2141800000000007</v>
      </c>
      <c r="J46" s="69">
        <v>4.3451500000000003</v>
      </c>
      <c r="K46" s="69">
        <v>4.3451500000000003</v>
      </c>
      <c r="L46" s="69">
        <v>1.7380600000000002</v>
      </c>
      <c r="M46" s="69">
        <v>0</v>
      </c>
      <c r="N46" s="69">
        <v>0</v>
      </c>
      <c r="O46" s="69">
        <v>3.4761200000000003</v>
      </c>
      <c r="P46" s="69">
        <v>6.9522400000000006</v>
      </c>
      <c r="Q46" s="69">
        <v>10.428360000000001</v>
      </c>
      <c r="R46" s="69">
        <v>13.904480000000001</v>
      </c>
      <c r="S46" s="69">
        <v>17.380600000000001</v>
      </c>
      <c r="T46" s="69">
        <v>20.856720000000003</v>
      </c>
      <c r="U46" s="69">
        <v>24.332840000000004</v>
      </c>
      <c r="V46" s="69">
        <v>27.808960000000003</v>
      </c>
      <c r="W46" s="69">
        <v>31.285080000000004</v>
      </c>
      <c r="X46" s="69">
        <v>34.761200000000002</v>
      </c>
      <c r="Y46" s="69">
        <v>38.237320000000004</v>
      </c>
      <c r="Z46" s="69">
        <v>41.713440000000006</v>
      </c>
      <c r="AA46" s="69">
        <v>45.189560000000007</v>
      </c>
      <c r="AB46" s="69">
        <v>47.796650000000007</v>
      </c>
      <c r="AC46" s="69">
        <v>51.272770000000008</v>
      </c>
      <c r="AD46" s="69">
        <v>54.74889000000001</v>
      </c>
      <c r="AE46" s="69">
        <v>58.225010000000005</v>
      </c>
      <c r="AF46" s="69">
        <v>60.832100000000004</v>
      </c>
      <c r="AG46" s="69">
        <v>64.308220000000006</v>
      </c>
      <c r="AH46" s="69">
        <v>67.784340000000014</v>
      </c>
      <c r="AI46" s="69">
        <v>71.260460000000009</v>
      </c>
      <c r="AJ46" s="69">
        <v>73.867550000000008</v>
      </c>
      <c r="AK46" s="69">
        <v>77.343670000000003</v>
      </c>
      <c r="AL46" s="69">
        <v>80.819790000000012</v>
      </c>
      <c r="AM46" s="69">
        <v>84.295910000000006</v>
      </c>
      <c r="AN46" s="69">
        <v>86.903000000000006</v>
      </c>
      <c r="AO46" s="69">
        <v>90.379120000000015</v>
      </c>
      <c r="AP46" s="69">
        <v>93.855240000000009</v>
      </c>
      <c r="AQ46" s="69">
        <v>97.331360000000018</v>
      </c>
      <c r="AR46" s="69">
        <v>99.938450000000017</v>
      </c>
      <c r="AS46" s="69">
        <v>102.54554000000002</v>
      </c>
      <c r="AT46" s="69">
        <v>105.15263000000002</v>
      </c>
      <c r="AU46" s="69">
        <v>107.75972000000002</v>
      </c>
      <c r="AV46" s="69">
        <v>109.49778000000002</v>
      </c>
      <c r="AW46" s="69">
        <v>112.10487000000002</v>
      </c>
      <c r="AX46" s="69">
        <v>113.84293000000001</v>
      </c>
      <c r="AY46" s="69">
        <v>115.58099000000001</v>
      </c>
      <c r="AZ46" s="69">
        <v>117.31905000000002</v>
      </c>
      <c r="BA46" s="69">
        <v>119.05711000000001</v>
      </c>
      <c r="BB46" s="69">
        <v>119.92614000000002</v>
      </c>
      <c r="BC46" s="69">
        <v>120.79517000000001</v>
      </c>
      <c r="BD46" s="69">
        <v>121.66420000000001</v>
      </c>
      <c r="BE46" s="69">
        <v>122.53323000000002</v>
      </c>
      <c r="BF46" s="69">
        <v>122.53323000000002</v>
      </c>
      <c r="BG46" s="69">
        <v>122.53323000000002</v>
      </c>
      <c r="BH46" s="69">
        <v>122.53323000000002</v>
      </c>
      <c r="BI46" s="69">
        <v>122.53323000000002</v>
      </c>
      <c r="BJ46" s="69">
        <v>121.66420000000001</v>
      </c>
      <c r="BK46" s="69">
        <v>121.66420000000001</v>
      </c>
      <c r="BL46" s="69">
        <v>120.79517000000001</v>
      </c>
      <c r="BM46" s="69">
        <v>119.92614000000002</v>
      </c>
      <c r="BN46" s="69">
        <v>119.05711000000001</v>
      </c>
      <c r="BO46" s="69">
        <v>118.18808000000001</v>
      </c>
      <c r="BP46" s="69">
        <v>117.31905000000002</v>
      </c>
      <c r="BQ46" s="69">
        <v>115.58099000000001</v>
      </c>
      <c r="BR46" s="69">
        <v>113.84293000000001</v>
      </c>
      <c r="BS46" s="69">
        <v>112.97390000000001</v>
      </c>
      <c r="BT46" s="69">
        <v>111.23584000000001</v>
      </c>
      <c r="BU46" s="69">
        <v>109.49778000000002</v>
      </c>
      <c r="BV46" s="69">
        <v>107.75972000000002</v>
      </c>
      <c r="BW46" s="69">
        <v>106.02166000000001</v>
      </c>
      <c r="BX46" s="69">
        <v>104.28360000000001</v>
      </c>
      <c r="BY46" s="69">
        <v>102.54554000000002</v>
      </c>
      <c r="BZ46" s="69">
        <v>99.938450000000017</v>
      </c>
      <c r="CA46" s="69">
        <v>98.200390000000013</v>
      </c>
      <c r="CB46" s="69">
        <v>96.462330000000009</v>
      </c>
      <c r="CC46" s="69">
        <v>94.724270000000018</v>
      </c>
      <c r="CD46" s="69">
        <v>92.117180000000005</v>
      </c>
      <c r="CE46" s="69">
        <v>90.379120000000015</v>
      </c>
      <c r="CF46" s="69">
        <v>87.772030000000015</v>
      </c>
      <c r="CG46" s="69">
        <v>86.033970000000011</v>
      </c>
      <c r="CH46" s="69">
        <v>84.295910000000006</v>
      </c>
      <c r="CI46" s="69">
        <v>81.688820000000007</v>
      </c>
      <c r="CJ46" s="69">
        <v>79.950760000000017</v>
      </c>
      <c r="CK46" s="69">
        <v>77.343670000000003</v>
      </c>
      <c r="CL46" s="69">
        <v>75.605610000000013</v>
      </c>
      <c r="CM46" s="69">
        <v>73.867550000000008</v>
      </c>
      <c r="CN46" s="69">
        <v>71.260460000000009</v>
      </c>
      <c r="CO46" s="69">
        <v>69.522400000000005</v>
      </c>
      <c r="CP46" s="69">
        <v>66.915310000000005</v>
      </c>
      <c r="CQ46" s="62" t="s">
        <v>87</v>
      </c>
    </row>
    <row r="47" spans="2:95" x14ac:dyDescent="0.25">
      <c r="B47" t="s">
        <v>80</v>
      </c>
      <c r="D47" s="69">
        <v>12.166420000000002</v>
      </c>
      <c r="E47" s="69">
        <v>11.297390000000002</v>
      </c>
      <c r="F47" s="69">
        <v>6.0832100000000011</v>
      </c>
      <c r="G47" s="69">
        <v>3.4761200000000003</v>
      </c>
      <c r="H47" s="69">
        <v>4.3451500000000003</v>
      </c>
      <c r="I47" s="69">
        <v>5.2141800000000007</v>
      </c>
      <c r="J47" s="69">
        <v>4.3451500000000003</v>
      </c>
      <c r="K47" s="69">
        <v>4.3451500000000003</v>
      </c>
      <c r="L47" s="69">
        <v>11.297390000000002</v>
      </c>
      <c r="M47" s="69">
        <v>11.297390000000002</v>
      </c>
      <c r="N47" s="69">
        <v>12.166420000000002</v>
      </c>
      <c r="O47" s="69">
        <v>18.249630000000003</v>
      </c>
      <c r="P47" s="69">
        <v>23.463810000000002</v>
      </c>
      <c r="Q47" s="69">
        <v>29.547020000000003</v>
      </c>
      <c r="R47" s="69">
        <v>35.630230000000005</v>
      </c>
      <c r="S47" s="69">
        <v>40.844410000000003</v>
      </c>
      <c r="T47" s="69">
        <v>46.927620000000005</v>
      </c>
      <c r="U47" s="69">
        <v>53.010830000000006</v>
      </c>
      <c r="V47" s="69">
        <v>58.225010000000005</v>
      </c>
      <c r="W47" s="69">
        <v>64.308220000000006</v>
      </c>
      <c r="X47" s="69">
        <v>70.391430000000014</v>
      </c>
      <c r="Y47" s="69">
        <v>76.474640000000008</v>
      </c>
      <c r="Z47" s="69">
        <v>83.426880000000011</v>
      </c>
      <c r="AA47" s="69">
        <v>89.510090000000005</v>
      </c>
      <c r="AB47" s="69">
        <v>96.462330000000009</v>
      </c>
      <c r="AC47" s="69">
        <v>102.54554000000002</v>
      </c>
      <c r="AD47" s="69">
        <v>109.49778000000002</v>
      </c>
      <c r="AE47" s="69">
        <v>115.58099000000001</v>
      </c>
      <c r="AF47" s="69">
        <v>122.53323000000002</v>
      </c>
      <c r="AG47" s="69">
        <v>128.61644000000001</v>
      </c>
      <c r="AH47" s="69">
        <v>135.56868000000003</v>
      </c>
      <c r="AI47" s="69">
        <v>141.65189000000001</v>
      </c>
      <c r="AJ47" s="69">
        <v>148.60413000000003</v>
      </c>
      <c r="AK47" s="69">
        <v>154.68734000000001</v>
      </c>
      <c r="AL47" s="69">
        <v>161.63958000000002</v>
      </c>
      <c r="AM47" s="69">
        <v>167.72279000000003</v>
      </c>
      <c r="AN47" s="69">
        <v>174.67503000000002</v>
      </c>
      <c r="AO47" s="69">
        <v>180.75824000000003</v>
      </c>
      <c r="AP47" s="69">
        <v>187.71048000000002</v>
      </c>
      <c r="AQ47" s="69">
        <v>193.79369000000003</v>
      </c>
      <c r="AR47" s="69">
        <v>200.74593000000002</v>
      </c>
      <c r="AS47" s="69">
        <v>207.69817000000003</v>
      </c>
      <c r="AT47" s="69">
        <v>214.65041000000002</v>
      </c>
      <c r="AU47" s="69">
        <v>221.60265000000004</v>
      </c>
      <c r="AV47" s="69">
        <v>228.55489000000003</v>
      </c>
      <c r="AW47" s="69">
        <v>235.50713000000002</v>
      </c>
      <c r="AX47" s="69">
        <v>241.59034000000003</v>
      </c>
      <c r="AY47" s="69">
        <v>248.54258000000004</v>
      </c>
      <c r="AZ47" s="69">
        <v>254.62579000000002</v>
      </c>
      <c r="BA47" s="69">
        <v>260.70900000000006</v>
      </c>
      <c r="BB47" s="69">
        <v>266.79221000000001</v>
      </c>
      <c r="BC47" s="69">
        <v>272.00639000000001</v>
      </c>
      <c r="BD47" s="69">
        <v>276.35154000000006</v>
      </c>
      <c r="BE47" s="69">
        <v>280.69669000000005</v>
      </c>
      <c r="BF47" s="69">
        <v>285.04184000000004</v>
      </c>
      <c r="BG47" s="69">
        <v>288.51796000000002</v>
      </c>
      <c r="BH47" s="69">
        <v>291.99408000000005</v>
      </c>
      <c r="BI47" s="69">
        <v>295.47020000000003</v>
      </c>
      <c r="BJ47" s="69">
        <v>298.07729000000006</v>
      </c>
      <c r="BK47" s="69">
        <v>299.81535000000002</v>
      </c>
      <c r="BL47" s="69">
        <v>302.42244000000005</v>
      </c>
      <c r="BM47" s="69">
        <v>304.16050000000001</v>
      </c>
      <c r="BN47" s="69">
        <v>305.89856000000003</v>
      </c>
      <c r="BO47" s="69">
        <v>306.76759000000004</v>
      </c>
      <c r="BP47" s="69">
        <v>307.63662000000005</v>
      </c>
      <c r="BQ47" s="69">
        <v>308.50565000000006</v>
      </c>
      <c r="BR47" s="69">
        <v>308.50565000000006</v>
      </c>
      <c r="BS47" s="69">
        <v>308.50565000000006</v>
      </c>
      <c r="BT47" s="69">
        <v>308.50565000000006</v>
      </c>
      <c r="BU47" s="69">
        <v>307.63662000000005</v>
      </c>
      <c r="BV47" s="69">
        <v>306.76759000000004</v>
      </c>
      <c r="BW47" s="69">
        <v>306.76759000000004</v>
      </c>
      <c r="BX47" s="69">
        <v>305.89856000000003</v>
      </c>
      <c r="BY47" s="69">
        <v>305.02953000000002</v>
      </c>
      <c r="BZ47" s="69">
        <v>304.16050000000001</v>
      </c>
      <c r="CA47" s="69">
        <v>303.29147000000006</v>
      </c>
      <c r="CB47" s="69">
        <v>301.55341000000004</v>
      </c>
      <c r="CC47" s="69">
        <v>299.81535000000002</v>
      </c>
      <c r="CD47" s="69">
        <v>298.07729000000006</v>
      </c>
      <c r="CE47" s="69">
        <v>295.47020000000003</v>
      </c>
      <c r="CF47" s="69">
        <v>293.73214000000002</v>
      </c>
      <c r="CG47" s="69">
        <v>291.12505000000004</v>
      </c>
      <c r="CH47" s="69">
        <v>289.38699000000003</v>
      </c>
      <c r="CI47" s="69">
        <v>287.64893000000006</v>
      </c>
      <c r="CJ47" s="69">
        <v>285.04184000000004</v>
      </c>
      <c r="CK47" s="69">
        <v>282.43475000000001</v>
      </c>
      <c r="CL47" s="69">
        <v>279.82766000000004</v>
      </c>
      <c r="CM47" s="69">
        <v>277.22057000000001</v>
      </c>
      <c r="CN47" s="69">
        <v>274.61348000000004</v>
      </c>
      <c r="CO47" s="69">
        <v>272.00639000000001</v>
      </c>
      <c r="CP47" s="69">
        <v>268.53027000000003</v>
      </c>
      <c r="CQ47" s="62" t="s">
        <v>88</v>
      </c>
    </row>
    <row r="48" spans="2:95" x14ac:dyDescent="0.25">
      <c r="B48" t="s">
        <v>82</v>
      </c>
      <c r="D48" s="69">
        <v>12.166420000000002</v>
      </c>
      <c r="E48" s="69">
        <v>11.297390000000002</v>
      </c>
      <c r="F48" s="69">
        <v>6.0832100000000011</v>
      </c>
      <c r="G48" s="69">
        <v>3.4761200000000003</v>
      </c>
      <c r="H48" s="69">
        <v>4.3451500000000003</v>
      </c>
      <c r="I48" s="69">
        <v>5.2141800000000007</v>
      </c>
      <c r="J48" s="69">
        <v>4.3451500000000003</v>
      </c>
      <c r="K48" s="69">
        <v>4.3451500000000003</v>
      </c>
      <c r="L48" s="69">
        <v>22.594780000000004</v>
      </c>
      <c r="M48" s="69">
        <v>22.594780000000004</v>
      </c>
      <c r="N48" s="69">
        <v>24.332840000000004</v>
      </c>
      <c r="O48" s="69">
        <v>32.154110000000003</v>
      </c>
      <c r="P48" s="69">
        <v>39.975380000000008</v>
      </c>
      <c r="Q48" s="69">
        <v>48.665680000000009</v>
      </c>
      <c r="R48" s="69">
        <v>56.486950000000007</v>
      </c>
      <c r="S48" s="69">
        <v>64.308220000000006</v>
      </c>
      <c r="T48" s="69">
        <v>72.998520000000013</v>
      </c>
      <c r="U48" s="69">
        <v>80.819790000000012</v>
      </c>
      <c r="V48" s="69">
        <v>89.510090000000005</v>
      </c>
      <c r="W48" s="69">
        <v>97.331360000000018</v>
      </c>
      <c r="X48" s="69">
        <v>105.15263000000002</v>
      </c>
      <c r="Y48" s="69">
        <v>114.71196000000002</v>
      </c>
      <c r="Z48" s="69">
        <v>125.14032000000002</v>
      </c>
      <c r="AA48" s="69">
        <v>134.69965000000002</v>
      </c>
      <c r="AB48" s="69">
        <v>144.25898000000001</v>
      </c>
      <c r="AC48" s="69">
        <v>154.68734000000001</v>
      </c>
      <c r="AD48" s="69">
        <v>164.24667000000002</v>
      </c>
      <c r="AE48" s="69">
        <v>173.80600000000001</v>
      </c>
      <c r="AF48" s="69">
        <v>183.36533000000003</v>
      </c>
      <c r="AG48" s="69">
        <v>193.79369000000003</v>
      </c>
      <c r="AH48" s="69">
        <v>203.35302000000001</v>
      </c>
      <c r="AI48" s="69">
        <v>212.91235000000003</v>
      </c>
      <c r="AJ48" s="69">
        <v>222.47168000000002</v>
      </c>
      <c r="AK48" s="69">
        <v>232.90004000000002</v>
      </c>
      <c r="AL48" s="69">
        <v>242.45937000000004</v>
      </c>
      <c r="AM48" s="69">
        <v>252.01870000000002</v>
      </c>
      <c r="AN48" s="69">
        <v>261.57803000000001</v>
      </c>
      <c r="AO48" s="69">
        <v>272.00639000000001</v>
      </c>
      <c r="AP48" s="69">
        <v>281.56572000000006</v>
      </c>
      <c r="AQ48" s="69">
        <v>291.12505000000004</v>
      </c>
      <c r="AR48" s="69">
        <v>300.68438000000003</v>
      </c>
      <c r="AS48" s="69">
        <v>312.85080000000005</v>
      </c>
      <c r="AT48" s="69">
        <v>324.14819000000006</v>
      </c>
      <c r="AU48" s="69">
        <v>335.44558000000006</v>
      </c>
      <c r="AV48" s="69">
        <v>347.61200000000002</v>
      </c>
      <c r="AW48" s="69">
        <v>358.90939000000003</v>
      </c>
      <c r="AX48" s="69">
        <v>370.20678000000004</v>
      </c>
      <c r="AY48" s="69">
        <v>381.50417000000004</v>
      </c>
      <c r="AZ48" s="69">
        <v>391.93253000000004</v>
      </c>
      <c r="BA48" s="69">
        <v>403.22992000000005</v>
      </c>
      <c r="BB48" s="69">
        <v>413.65828000000005</v>
      </c>
      <c r="BC48" s="69">
        <v>422.34858000000003</v>
      </c>
      <c r="BD48" s="69">
        <v>431.90791000000007</v>
      </c>
      <c r="BE48" s="69">
        <v>439.72918000000004</v>
      </c>
      <c r="BF48" s="69">
        <v>447.55045000000007</v>
      </c>
      <c r="BG48" s="69">
        <v>454.50269000000003</v>
      </c>
      <c r="BH48" s="69">
        <v>461.45493000000005</v>
      </c>
      <c r="BI48" s="69">
        <v>467.53814000000006</v>
      </c>
      <c r="BJ48" s="69">
        <v>473.62135000000006</v>
      </c>
      <c r="BK48" s="69">
        <v>478.83553000000006</v>
      </c>
      <c r="BL48" s="69">
        <v>483.18068000000005</v>
      </c>
      <c r="BM48" s="69">
        <v>487.52583000000004</v>
      </c>
      <c r="BN48" s="69">
        <v>491.87098000000009</v>
      </c>
      <c r="BO48" s="69">
        <v>495.34710000000007</v>
      </c>
      <c r="BP48" s="69">
        <v>498.82322000000005</v>
      </c>
      <c r="BQ48" s="69">
        <v>501.43031000000008</v>
      </c>
      <c r="BR48" s="69">
        <v>503.16837000000004</v>
      </c>
      <c r="BS48" s="69">
        <v>504.90643000000006</v>
      </c>
      <c r="BT48" s="69">
        <v>505.77546000000007</v>
      </c>
      <c r="BU48" s="69">
        <v>506.64449000000008</v>
      </c>
      <c r="BV48" s="69">
        <v>505.77546000000007</v>
      </c>
      <c r="BW48" s="69">
        <v>507.51352000000009</v>
      </c>
      <c r="BX48" s="69">
        <v>507.51352000000009</v>
      </c>
      <c r="BY48" s="69">
        <v>507.51352000000009</v>
      </c>
      <c r="BZ48" s="69">
        <v>507.51352000000009</v>
      </c>
      <c r="CA48" s="69">
        <v>507.51352000000009</v>
      </c>
      <c r="CB48" s="69">
        <v>505.77546000000007</v>
      </c>
      <c r="CC48" s="69">
        <v>504.90643000000006</v>
      </c>
      <c r="CD48" s="69">
        <v>503.16837000000004</v>
      </c>
      <c r="CE48" s="69">
        <v>500.56128000000007</v>
      </c>
      <c r="CF48" s="69">
        <v>498.82322000000005</v>
      </c>
      <c r="CG48" s="69">
        <v>497.08516000000009</v>
      </c>
      <c r="CH48" s="69">
        <v>495.34710000000007</v>
      </c>
      <c r="CI48" s="69">
        <v>492.74001000000004</v>
      </c>
      <c r="CJ48" s="69">
        <v>490.13292000000007</v>
      </c>
      <c r="CK48" s="69">
        <v>487.52583000000004</v>
      </c>
      <c r="CL48" s="69">
        <v>484.04971000000006</v>
      </c>
      <c r="CM48" s="69">
        <v>481.44262000000003</v>
      </c>
      <c r="CN48" s="69">
        <v>477.09747000000004</v>
      </c>
      <c r="CO48" s="69">
        <v>474.49038000000007</v>
      </c>
      <c r="CP48" s="69">
        <v>470.14523000000008</v>
      </c>
      <c r="CQ48" s="62" t="s">
        <v>89</v>
      </c>
    </row>
    <row r="49" spans="2:94" x14ac:dyDescent="0.25">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row>
    <row r="50" spans="2:94" x14ac:dyDescent="0.25">
      <c r="B50" t="s">
        <v>84</v>
      </c>
      <c r="D50" s="100" t="s">
        <v>90</v>
      </c>
    </row>
    <row r="51" spans="2:94" x14ac:dyDescent="0.25"/>
    <row r="52" spans="2:94" s="66" customFormat="1" ht="18.75" x14ac:dyDescent="0.3">
      <c r="B52" s="66" t="s">
        <v>91</v>
      </c>
    </row>
    <row r="53" spans="2:94" x14ac:dyDescent="0.25"/>
    <row r="54" spans="2:94" x14ac:dyDescent="0.25">
      <c r="B54" t="s">
        <v>92</v>
      </c>
      <c r="D54" s="68">
        <v>60</v>
      </c>
      <c r="E54" s="62" t="s">
        <v>93</v>
      </c>
    </row>
    <row r="55" spans="2:94" x14ac:dyDescent="0.25">
      <c r="B55" t="s">
        <v>94</v>
      </c>
      <c r="D55" s="68">
        <v>2010</v>
      </c>
      <c r="E55" s="62" t="s">
        <v>95</v>
      </c>
    </row>
    <row r="56" spans="2:94" x14ac:dyDescent="0.25">
      <c r="B56" t="s">
        <v>96</v>
      </c>
      <c r="D56" s="68">
        <v>2010</v>
      </c>
      <c r="E56" s="62" t="s">
        <v>97</v>
      </c>
    </row>
    <row r="57" spans="2:94" x14ac:dyDescent="0.25"/>
    <row r="58" spans="2:94" x14ac:dyDescent="0.25">
      <c r="B58" t="s">
        <v>98</v>
      </c>
      <c r="D58" s="68">
        <v>30</v>
      </c>
      <c r="E58" s="74" t="s">
        <v>99</v>
      </c>
    </row>
    <row r="59" spans="2:94" x14ac:dyDescent="0.25">
      <c r="B59" t="s">
        <v>100</v>
      </c>
      <c r="D59" s="68">
        <v>75</v>
      </c>
      <c r="E59" s="74" t="s">
        <v>101</v>
      </c>
    </row>
    <row r="60" spans="2:94" x14ac:dyDescent="0.25">
      <c r="B60" t="s">
        <v>102</v>
      </c>
      <c r="D60" s="68">
        <v>125</v>
      </c>
      <c r="E60" s="74" t="s">
        <v>103</v>
      </c>
    </row>
    <row r="61" spans="2:94" x14ac:dyDescent="0.25">
      <c r="B61" t="s">
        <v>104</v>
      </c>
      <c r="D61" s="72">
        <v>3.5000000000000003E-2</v>
      </c>
      <c r="E61" s="74" t="s">
        <v>105</v>
      </c>
    </row>
    <row r="62" spans="2:94" x14ac:dyDescent="0.25">
      <c r="B62" t="s">
        <v>106</v>
      </c>
      <c r="D62" s="72">
        <v>0.03</v>
      </c>
      <c r="E62" s="74" t="s">
        <v>107</v>
      </c>
    </row>
    <row r="63" spans="2:94" x14ac:dyDescent="0.25">
      <c r="B63" t="s">
        <v>108</v>
      </c>
      <c r="D63" s="72">
        <v>2.5000000000000001E-2</v>
      </c>
      <c r="E63" s="74" t="s">
        <v>109</v>
      </c>
    </row>
    <row r="64" spans="2:94" x14ac:dyDescent="0.25">
      <c r="D64" s="73"/>
    </row>
    <row r="65" spans="2:95" x14ac:dyDescent="0.25">
      <c r="B65" t="s">
        <v>84</v>
      </c>
      <c r="D65" s="100" t="s">
        <v>110</v>
      </c>
    </row>
    <row r="66" spans="2:95" x14ac:dyDescent="0.25"/>
    <row r="67" spans="2:95" x14ac:dyDescent="0.25">
      <c r="B67" t="s">
        <v>111</v>
      </c>
      <c r="D67" s="68">
        <v>2008</v>
      </c>
      <c r="E67" s="62" t="s">
        <v>112</v>
      </c>
    </row>
    <row r="68" spans="2:95" x14ac:dyDescent="0.25">
      <c r="B68" t="s">
        <v>113</v>
      </c>
      <c r="D68" s="68">
        <v>2012</v>
      </c>
      <c r="E68" s="62" t="s">
        <v>114</v>
      </c>
    </row>
    <row r="69" spans="2:95" x14ac:dyDescent="0.25">
      <c r="B69" t="s">
        <v>115</v>
      </c>
      <c r="D69" s="68">
        <v>2013</v>
      </c>
      <c r="E69" s="62" t="s">
        <v>116</v>
      </c>
    </row>
    <row r="70" spans="2:95" x14ac:dyDescent="0.25">
      <c r="B70" t="s">
        <v>117</v>
      </c>
      <c r="D70" s="68">
        <v>2017</v>
      </c>
      <c r="E70" s="62" t="s">
        <v>118</v>
      </c>
    </row>
    <row r="71" spans="2:95" x14ac:dyDescent="0.25">
      <c r="B71" t="s">
        <v>119</v>
      </c>
      <c r="D71" s="68">
        <v>2018</v>
      </c>
      <c r="E71" s="62" t="s">
        <v>120</v>
      </c>
    </row>
    <row r="72" spans="2:95" x14ac:dyDescent="0.25">
      <c r="B72" t="s">
        <v>121</v>
      </c>
      <c r="D72" s="68">
        <v>2022</v>
      </c>
      <c r="E72" s="62" t="s">
        <v>122</v>
      </c>
    </row>
    <row r="73" spans="2:95" x14ac:dyDescent="0.25">
      <c r="B73" t="s">
        <v>123</v>
      </c>
      <c r="D73" s="68">
        <v>2023</v>
      </c>
      <c r="E73" s="62" t="s">
        <v>124</v>
      </c>
    </row>
    <row r="74" spans="2:95" x14ac:dyDescent="0.25">
      <c r="B74" t="s">
        <v>125</v>
      </c>
      <c r="D74" s="68">
        <v>2027</v>
      </c>
      <c r="E74" s="62" t="s">
        <v>126</v>
      </c>
    </row>
    <row r="75" spans="2:95" x14ac:dyDescent="0.25"/>
    <row r="76" spans="2:95" x14ac:dyDescent="0.25">
      <c r="D76">
        <f t="shared" ref="D76:AI76" si="3">year_in</f>
        <v>2010</v>
      </c>
      <c r="E76">
        <f t="shared" si="3"/>
        <v>2011</v>
      </c>
      <c r="F76">
        <f t="shared" si="3"/>
        <v>2012</v>
      </c>
      <c r="G76">
        <f t="shared" si="3"/>
        <v>2013</v>
      </c>
      <c r="H76">
        <f t="shared" si="3"/>
        <v>2014</v>
      </c>
      <c r="I76">
        <f t="shared" si="3"/>
        <v>2015</v>
      </c>
      <c r="J76">
        <f t="shared" si="3"/>
        <v>2016</v>
      </c>
      <c r="K76">
        <f t="shared" si="3"/>
        <v>2017</v>
      </c>
      <c r="L76">
        <f t="shared" si="3"/>
        <v>2018</v>
      </c>
      <c r="M76">
        <f t="shared" si="3"/>
        <v>2019</v>
      </c>
      <c r="N76">
        <f t="shared" si="3"/>
        <v>2020</v>
      </c>
      <c r="O76">
        <f t="shared" si="3"/>
        <v>2021</v>
      </c>
      <c r="P76">
        <f t="shared" si="3"/>
        <v>2022</v>
      </c>
      <c r="Q76">
        <f t="shared" si="3"/>
        <v>2023</v>
      </c>
      <c r="R76">
        <f t="shared" si="3"/>
        <v>2024</v>
      </c>
      <c r="S76">
        <f t="shared" si="3"/>
        <v>2025</v>
      </c>
      <c r="T76">
        <f t="shared" si="3"/>
        <v>2026</v>
      </c>
      <c r="U76">
        <f t="shared" si="3"/>
        <v>2027</v>
      </c>
      <c r="V76">
        <f t="shared" si="3"/>
        <v>2028</v>
      </c>
      <c r="W76">
        <f t="shared" si="3"/>
        <v>2029</v>
      </c>
      <c r="X76">
        <f t="shared" si="3"/>
        <v>2030</v>
      </c>
      <c r="Y76">
        <f t="shared" si="3"/>
        <v>2031</v>
      </c>
      <c r="Z76">
        <f t="shared" si="3"/>
        <v>2032</v>
      </c>
      <c r="AA76">
        <f t="shared" si="3"/>
        <v>2033</v>
      </c>
      <c r="AB76">
        <f t="shared" si="3"/>
        <v>2034</v>
      </c>
      <c r="AC76">
        <f t="shared" si="3"/>
        <v>2035</v>
      </c>
      <c r="AD76">
        <f t="shared" si="3"/>
        <v>2036</v>
      </c>
      <c r="AE76">
        <f t="shared" si="3"/>
        <v>2037</v>
      </c>
      <c r="AF76">
        <f t="shared" si="3"/>
        <v>2038</v>
      </c>
      <c r="AG76">
        <f t="shared" si="3"/>
        <v>2039</v>
      </c>
      <c r="AH76">
        <f t="shared" si="3"/>
        <v>2040</v>
      </c>
      <c r="AI76">
        <f t="shared" si="3"/>
        <v>2041</v>
      </c>
      <c r="AJ76">
        <f t="shared" ref="AJ76:BO76" si="4">year_in</f>
        <v>2042</v>
      </c>
      <c r="AK76">
        <f t="shared" si="4"/>
        <v>2043</v>
      </c>
      <c r="AL76">
        <f t="shared" si="4"/>
        <v>2044</v>
      </c>
      <c r="AM76">
        <f t="shared" si="4"/>
        <v>2045</v>
      </c>
      <c r="AN76">
        <f t="shared" si="4"/>
        <v>2046</v>
      </c>
      <c r="AO76">
        <f t="shared" si="4"/>
        <v>2047</v>
      </c>
      <c r="AP76">
        <f t="shared" si="4"/>
        <v>2048</v>
      </c>
      <c r="AQ76">
        <f t="shared" si="4"/>
        <v>2049</v>
      </c>
      <c r="AR76">
        <f t="shared" si="4"/>
        <v>2050</v>
      </c>
      <c r="AS76">
        <f t="shared" si="4"/>
        <v>2051</v>
      </c>
      <c r="AT76">
        <f t="shared" si="4"/>
        <v>2052</v>
      </c>
      <c r="AU76">
        <f t="shared" si="4"/>
        <v>2053</v>
      </c>
      <c r="AV76">
        <f t="shared" si="4"/>
        <v>2054</v>
      </c>
      <c r="AW76">
        <f t="shared" si="4"/>
        <v>2055</v>
      </c>
      <c r="AX76">
        <f t="shared" si="4"/>
        <v>2056</v>
      </c>
      <c r="AY76">
        <f t="shared" si="4"/>
        <v>2057</v>
      </c>
      <c r="AZ76">
        <f t="shared" si="4"/>
        <v>2058</v>
      </c>
      <c r="BA76">
        <f t="shared" si="4"/>
        <v>2059</v>
      </c>
      <c r="BB76">
        <f t="shared" si="4"/>
        <v>2060</v>
      </c>
      <c r="BC76">
        <f t="shared" si="4"/>
        <v>2061</v>
      </c>
      <c r="BD76">
        <f t="shared" si="4"/>
        <v>2062</v>
      </c>
      <c r="BE76">
        <f t="shared" si="4"/>
        <v>2063</v>
      </c>
      <c r="BF76">
        <f t="shared" si="4"/>
        <v>2064</v>
      </c>
      <c r="BG76">
        <f t="shared" si="4"/>
        <v>2065</v>
      </c>
      <c r="BH76">
        <f t="shared" si="4"/>
        <v>2066</v>
      </c>
      <c r="BI76">
        <f t="shared" si="4"/>
        <v>2067</v>
      </c>
      <c r="BJ76">
        <f t="shared" si="4"/>
        <v>2068</v>
      </c>
      <c r="BK76">
        <f t="shared" si="4"/>
        <v>2069</v>
      </c>
      <c r="BL76">
        <f t="shared" si="4"/>
        <v>2070</v>
      </c>
      <c r="BM76">
        <f t="shared" si="4"/>
        <v>2071</v>
      </c>
      <c r="BN76">
        <f t="shared" si="4"/>
        <v>2072</v>
      </c>
      <c r="BO76">
        <f t="shared" si="4"/>
        <v>2073</v>
      </c>
      <c r="BP76">
        <f t="shared" ref="BP76:CP76" si="5">year_in</f>
        <v>2074</v>
      </c>
      <c r="BQ76">
        <f t="shared" si="5"/>
        <v>2075</v>
      </c>
      <c r="BR76">
        <f t="shared" si="5"/>
        <v>2076</v>
      </c>
      <c r="BS76">
        <f t="shared" si="5"/>
        <v>2077</v>
      </c>
      <c r="BT76">
        <f t="shared" si="5"/>
        <v>2078</v>
      </c>
      <c r="BU76">
        <f t="shared" si="5"/>
        <v>2079</v>
      </c>
      <c r="BV76">
        <f t="shared" si="5"/>
        <v>2080</v>
      </c>
      <c r="BW76">
        <f t="shared" si="5"/>
        <v>2081</v>
      </c>
      <c r="BX76">
        <f t="shared" si="5"/>
        <v>2082</v>
      </c>
      <c r="BY76">
        <f t="shared" si="5"/>
        <v>2083</v>
      </c>
      <c r="BZ76">
        <f t="shared" si="5"/>
        <v>2084</v>
      </c>
      <c r="CA76">
        <f t="shared" si="5"/>
        <v>2085</v>
      </c>
      <c r="CB76">
        <f t="shared" si="5"/>
        <v>2086</v>
      </c>
      <c r="CC76">
        <f t="shared" si="5"/>
        <v>2087</v>
      </c>
      <c r="CD76">
        <f t="shared" si="5"/>
        <v>2088</v>
      </c>
      <c r="CE76">
        <f t="shared" si="5"/>
        <v>2089</v>
      </c>
      <c r="CF76">
        <f t="shared" si="5"/>
        <v>2090</v>
      </c>
      <c r="CG76">
        <f t="shared" si="5"/>
        <v>2091</v>
      </c>
      <c r="CH76">
        <f t="shared" si="5"/>
        <v>2092</v>
      </c>
      <c r="CI76">
        <f t="shared" si="5"/>
        <v>2093</v>
      </c>
      <c r="CJ76">
        <f t="shared" si="5"/>
        <v>2094</v>
      </c>
      <c r="CK76">
        <f t="shared" si="5"/>
        <v>2095</v>
      </c>
      <c r="CL76">
        <f t="shared" si="5"/>
        <v>2096</v>
      </c>
      <c r="CM76">
        <f t="shared" si="5"/>
        <v>2097</v>
      </c>
      <c r="CN76">
        <f t="shared" si="5"/>
        <v>2098</v>
      </c>
      <c r="CO76">
        <f t="shared" si="5"/>
        <v>2099</v>
      </c>
      <c r="CP76">
        <f t="shared" si="5"/>
        <v>2100</v>
      </c>
    </row>
    <row r="77" spans="2:95" x14ac:dyDescent="0.25">
      <c r="B77" t="s">
        <v>127</v>
      </c>
      <c r="D77" s="64">
        <v>100</v>
      </c>
      <c r="E77" s="64">
        <v>102.0408522069967</v>
      </c>
      <c r="F77" s="64">
        <v>103.73300608434633</v>
      </c>
      <c r="G77" s="64">
        <v>105.6977893111948</v>
      </c>
      <c r="H77" s="64">
        <v>107.63198085265238</v>
      </c>
      <c r="I77" s="64">
        <v>108.25764528413346</v>
      </c>
      <c r="J77" s="64">
        <v>110.57171288824188</v>
      </c>
      <c r="K77" s="64">
        <v>112.66437170421474</v>
      </c>
      <c r="L77" s="64">
        <v>115.07091762163124</v>
      </c>
      <c r="M77" s="64">
        <v>117.20952257045172</v>
      </c>
      <c r="N77" s="64">
        <v>119.36634912740116</v>
      </c>
      <c r="O77" s="64">
        <v>121.66244449669242</v>
      </c>
      <c r="P77" s="64">
        <v>124.03834365755242</v>
      </c>
      <c r="Q77" s="64">
        <v>126.50156693492134</v>
      </c>
      <c r="R77" s="64">
        <v>129.41110297442449</v>
      </c>
      <c r="S77" s="64">
        <v>132.38755834283626</v>
      </c>
      <c r="T77" s="64">
        <v>135.43247218472146</v>
      </c>
      <c r="U77" s="64">
        <v>138.54741904497004</v>
      </c>
      <c r="V77" s="64">
        <v>141.73400968300433</v>
      </c>
      <c r="W77" s="64">
        <v>144.99389190571344</v>
      </c>
      <c r="X77" s="64">
        <v>148.32875141954483</v>
      </c>
      <c r="Y77" s="64">
        <v>151.74031270219436</v>
      </c>
      <c r="Z77" s="64">
        <v>155.23033989434481</v>
      </c>
      <c r="AA77" s="64">
        <v>158.80063771191473</v>
      </c>
      <c r="AB77" s="64">
        <v>162.45305237928875</v>
      </c>
      <c r="AC77" s="64">
        <v>166.18947258401238</v>
      </c>
      <c r="AD77" s="64">
        <v>170.01183045344465</v>
      </c>
      <c r="AE77" s="64">
        <v>173.92210255387386</v>
      </c>
      <c r="AF77" s="64">
        <v>177.92231091261294</v>
      </c>
      <c r="AG77" s="64">
        <v>182.01452406360301</v>
      </c>
      <c r="AH77" s="64">
        <v>186.20085811706585</v>
      </c>
      <c r="AI77" s="64">
        <v>190.48347785375833</v>
      </c>
      <c r="AJ77" s="64">
        <v>194.86459784439475</v>
      </c>
      <c r="AK77" s="64">
        <v>199.34648359481585</v>
      </c>
      <c r="AL77" s="64">
        <v>203.9314527174966</v>
      </c>
      <c r="AM77" s="64">
        <v>208.62187612999898</v>
      </c>
      <c r="AN77" s="64">
        <v>213.42017928098898</v>
      </c>
      <c r="AO77" s="64">
        <v>218.32884340445167</v>
      </c>
      <c r="AP77" s="64">
        <v>223.35040680275404</v>
      </c>
      <c r="AQ77" s="64">
        <v>228.48746615921732</v>
      </c>
      <c r="AR77" s="64">
        <v>233.74267788087937</v>
      </c>
      <c r="AS77" s="64">
        <v>239.11875947213957</v>
      </c>
      <c r="AT77" s="64">
        <v>244.61849093999874</v>
      </c>
      <c r="AU77" s="64">
        <v>250.24471623161867</v>
      </c>
      <c r="AV77" s="64">
        <v>256.00034470494586</v>
      </c>
      <c r="AW77" s="64">
        <v>261.88835263315963</v>
      </c>
      <c r="AX77" s="64">
        <v>267.91178474372231</v>
      </c>
      <c r="AY77" s="64">
        <v>274.07375579282791</v>
      </c>
      <c r="AZ77" s="64">
        <v>280.37745217606289</v>
      </c>
      <c r="BA77" s="64">
        <v>286.82613357611234</v>
      </c>
      <c r="BB77" s="64">
        <v>293.42313464836292</v>
      </c>
      <c r="BC77" s="64">
        <v>300.17186674527522</v>
      </c>
      <c r="BD77" s="64">
        <v>307.07581968041649</v>
      </c>
      <c r="BE77" s="64">
        <v>314.13856353306602</v>
      </c>
      <c r="BF77" s="64">
        <v>321.36375049432655</v>
      </c>
      <c r="BG77" s="64">
        <v>328.75511675569601</v>
      </c>
      <c r="BH77" s="64">
        <v>336.31648444107697</v>
      </c>
      <c r="BI77" s="64">
        <v>344.05176358322171</v>
      </c>
      <c r="BJ77" s="64">
        <v>351.96495414563572</v>
      </c>
      <c r="BK77" s="64">
        <v>360.06014809098531</v>
      </c>
      <c r="BL77" s="64">
        <v>368.34153149707788</v>
      </c>
      <c r="BM77" s="64">
        <v>376.81338672151065</v>
      </c>
      <c r="BN77" s="64">
        <v>385.48009461610542</v>
      </c>
      <c r="BO77" s="64">
        <v>394.34613679227584</v>
      </c>
      <c r="BP77" s="64">
        <v>403.41609793849813</v>
      </c>
      <c r="BQ77" s="64">
        <v>412.69466819108357</v>
      </c>
      <c r="BR77" s="64">
        <v>422.18664555947845</v>
      </c>
      <c r="BS77" s="64">
        <v>431.89693840734645</v>
      </c>
      <c r="BT77" s="64">
        <v>441.83056799071539</v>
      </c>
      <c r="BU77" s="64">
        <v>451.99267105450184</v>
      </c>
      <c r="BV77" s="64">
        <v>462.38850248875531</v>
      </c>
      <c r="BW77" s="64">
        <v>473.02343804599661</v>
      </c>
      <c r="BX77" s="64">
        <v>483.90297712105451</v>
      </c>
      <c r="BY77" s="64">
        <v>495.03274559483873</v>
      </c>
      <c r="BZ77" s="64">
        <v>506.41849874351993</v>
      </c>
      <c r="CA77" s="64">
        <v>518.06612421462091</v>
      </c>
      <c r="CB77" s="64">
        <v>529.98164507155718</v>
      </c>
      <c r="CC77" s="64">
        <v>542.17122290820294</v>
      </c>
      <c r="CD77" s="64">
        <v>554.6411610350915</v>
      </c>
      <c r="CE77" s="64">
        <v>567.39790773889854</v>
      </c>
      <c r="CF77" s="64">
        <v>580.44805961689315</v>
      </c>
      <c r="CG77" s="64">
        <v>593.79836498808163</v>
      </c>
      <c r="CH77" s="64">
        <v>607.45572738280748</v>
      </c>
      <c r="CI77" s="64">
        <v>621.42720911261199</v>
      </c>
      <c r="CJ77" s="64">
        <v>635.72003492220188</v>
      </c>
      <c r="CK77" s="64">
        <v>650.3415957254125</v>
      </c>
      <c r="CL77" s="64">
        <v>665.29945242709687</v>
      </c>
      <c r="CM77" s="64">
        <v>680.60133983292008</v>
      </c>
      <c r="CN77" s="64">
        <v>696.25517064907717</v>
      </c>
      <c r="CO77" s="64">
        <v>712.26903957400577</v>
      </c>
      <c r="CP77" s="64">
        <v>728.65122748420788</v>
      </c>
      <c r="CQ77" s="62" t="s">
        <v>128</v>
      </c>
    </row>
    <row r="78" spans="2:95" x14ac:dyDescent="0.25"/>
    <row r="79" spans="2:95" x14ac:dyDescent="0.25">
      <c r="B79" t="s">
        <v>84</v>
      </c>
      <c r="D79" s="100" t="s">
        <v>129</v>
      </c>
    </row>
    <row r="80" spans="2:95" x14ac:dyDescent="0.25"/>
    <row r="81" hidden="1" x14ac:dyDescent="0.25"/>
    <row r="82" hidden="1" x14ac:dyDescent="0.25"/>
  </sheetData>
  <mergeCells count="1">
    <mergeCell ref="D6:G6"/>
  </mergeCells>
  <dataValidations count="1">
    <dataValidation type="list" allowBlank="1" showInputMessage="1" showErrorMessage="1" sqref="D8" xr:uid="{00000000-0002-0000-0100-000000000000}">
      <formula1>"road,rail,road/rail"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140"/>
  <sheetViews>
    <sheetView zoomScale="60" zoomScaleNormal="60" workbookViewId="0">
      <pane xSplit="3" ySplit="4" topLeftCell="D91" activePane="bottomRight" state="frozen"/>
      <selection pane="topRight" activeCell="D1" sqref="D1"/>
      <selection pane="bottomLeft" activeCell="A5" sqref="A5"/>
      <selection pane="bottomRight" activeCell="C74" sqref="C74"/>
    </sheetView>
  </sheetViews>
  <sheetFormatPr defaultColWidth="0" defaultRowHeight="15" zeroHeight="1" outlineLevelRow="1" x14ac:dyDescent="0.25"/>
  <cols>
    <col min="1" max="1" width="9.140625" customWidth="1"/>
    <col min="2" max="2" width="29.5703125" customWidth="1"/>
    <col min="3" max="3" width="14.7109375" bestFit="1" customWidth="1"/>
    <col min="4" max="12" width="11" customWidth="1"/>
    <col min="13" max="94" width="12" customWidth="1"/>
    <col min="95" max="95" width="45.85546875" bestFit="1" customWidth="1"/>
    <col min="96" max="96" width="0" hidden="1" customWidth="1"/>
    <col min="97" max="16384" width="9.140625" hidden="1"/>
  </cols>
  <sheetData>
    <row r="1" spans="2:96" x14ac:dyDescent="0.25">
      <c r="CB1">
        <v>2</v>
      </c>
    </row>
    <row r="2" spans="2:96" s="71" customFormat="1" ht="26.25" x14ac:dyDescent="0.4">
      <c r="B2" s="71" t="s">
        <v>130</v>
      </c>
    </row>
    <row r="3" spans="2:96" x14ac:dyDescent="0.25"/>
    <row r="4" spans="2:96" x14ac:dyDescent="0.25">
      <c r="D4">
        <f t="shared" ref="D4:AI4" si="0">year_in</f>
        <v>2010</v>
      </c>
      <c r="E4">
        <f t="shared" si="0"/>
        <v>2011</v>
      </c>
      <c r="F4">
        <f t="shared" si="0"/>
        <v>2012</v>
      </c>
      <c r="G4">
        <f t="shared" si="0"/>
        <v>2013</v>
      </c>
      <c r="H4">
        <f t="shared" si="0"/>
        <v>2014</v>
      </c>
      <c r="I4">
        <f t="shared" si="0"/>
        <v>2015</v>
      </c>
      <c r="J4">
        <f t="shared" si="0"/>
        <v>2016</v>
      </c>
      <c r="K4">
        <f t="shared" si="0"/>
        <v>2017</v>
      </c>
      <c r="L4">
        <f t="shared" si="0"/>
        <v>2018</v>
      </c>
      <c r="M4">
        <f t="shared" si="0"/>
        <v>2019</v>
      </c>
      <c r="N4">
        <f t="shared" si="0"/>
        <v>2020</v>
      </c>
      <c r="O4">
        <f t="shared" si="0"/>
        <v>2021</v>
      </c>
      <c r="P4">
        <f t="shared" si="0"/>
        <v>2022</v>
      </c>
      <c r="Q4">
        <f t="shared" si="0"/>
        <v>2023</v>
      </c>
      <c r="R4">
        <f t="shared" si="0"/>
        <v>2024</v>
      </c>
      <c r="S4">
        <f t="shared" si="0"/>
        <v>2025</v>
      </c>
      <c r="T4">
        <f t="shared" si="0"/>
        <v>2026</v>
      </c>
      <c r="U4">
        <f t="shared" si="0"/>
        <v>2027</v>
      </c>
      <c r="V4">
        <f t="shared" si="0"/>
        <v>2028</v>
      </c>
      <c r="W4">
        <f t="shared" si="0"/>
        <v>2029</v>
      </c>
      <c r="X4">
        <f t="shared" si="0"/>
        <v>2030</v>
      </c>
      <c r="Y4">
        <f t="shared" si="0"/>
        <v>2031</v>
      </c>
      <c r="Z4">
        <f t="shared" si="0"/>
        <v>2032</v>
      </c>
      <c r="AA4">
        <f t="shared" si="0"/>
        <v>2033</v>
      </c>
      <c r="AB4">
        <f t="shared" si="0"/>
        <v>2034</v>
      </c>
      <c r="AC4">
        <f t="shared" si="0"/>
        <v>2035</v>
      </c>
      <c r="AD4">
        <f t="shared" si="0"/>
        <v>2036</v>
      </c>
      <c r="AE4">
        <f t="shared" si="0"/>
        <v>2037</v>
      </c>
      <c r="AF4">
        <f t="shared" si="0"/>
        <v>2038</v>
      </c>
      <c r="AG4">
        <f t="shared" si="0"/>
        <v>2039</v>
      </c>
      <c r="AH4">
        <f t="shared" si="0"/>
        <v>2040</v>
      </c>
      <c r="AI4">
        <f t="shared" si="0"/>
        <v>2041</v>
      </c>
      <c r="AJ4">
        <f t="shared" ref="AJ4:BO4" si="1">year_in</f>
        <v>2042</v>
      </c>
      <c r="AK4">
        <f t="shared" si="1"/>
        <v>2043</v>
      </c>
      <c r="AL4">
        <f t="shared" si="1"/>
        <v>2044</v>
      </c>
      <c r="AM4">
        <f t="shared" si="1"/>
        <v>2045</v>
      </c>
      <c r="AN4">
        <f t="shared" si="1"/>
        <v>2046</v>
      </c>
      <c r="AO4">
        <f t="shared" si="1"/>
        <v>2047</v>
      </c>
      <c r="AP4">
        <f t="shared" si="1"/>
        <v>2048</v>
      </c>
      <c r="AQ4">
        <f t="shared" si="1"/>
        <v>2049</v>
      </c>
      <c r="AR4">
        <f t="shared" si="1"/>
        <v>2050</v>
      </c>
      <c r="AS4">
        <f t="shared" si="1"/>
        <v>2051</v>
      </c>
      <c r="AT4">
        <f t="shared" si="1"/>
        <v>2052</v>
      </c>
      <c r="AU4">
        <f t="shared" si="1"/>
        <v>2053</v>
      </c>
      <c r="AV4">
        <f t="shared" si="1"/>
        <v>2054</v>
      </c>
      <c r="AW4">
        <f t="shared" si="1"/>
        <v>2055</v>
      </c>
      <c r="AX4">
        <f t="shared" si="1"/>
        <v>2056</v>
      </c>
      <c r="AY4">
        <f t="shared" si="1"/>
        <v>2057</v>
      </c>
      <c r="AZ4">
        <f t="shared" si="1"/>
        <v>2058</v>
      </c>
      <c r="BA4">
        <f t="shared" si="1"/>
        <v>2059</v>
      </c>
      <c r="BB4">
        <f t="shared" si="1"/>
        <v>2060</v>
      </c>
      <c r="BC4">
        <f t="shared" si="1"/>
        <v>2061</v>
      </c>
      <c r="BD4">
        <f t="shared" si="1"/>
        <v>2062</v>
      </c>
      <c r="BE4">
        <f t="shared" si="1"/>
        <v>2063</v>
      </c>
      <c r="BF4">
        <f t="shared" si="1"/>
        <v>2064</v>
      </c>
      <c r="BG4">
        <f t="shared" si="1"/>
        <v>2065</v>
      </c>
      <c r="BH4">
        <f t="shared" si="1"/>
        <v>2066</v>
      </c>
      <c r="BI4">
        <f t="shared" si="1"/>
        <v>2067</v>
      </c>
      <c r="BJ4">
        <f t="shared" si="1"/>
        <v>2068</v>
      </c>
      <c r="BK4">
        <f t="shared" si="1"/>
        <v>2069</v>
      </c>
      <c r="BL4">
        <f t="shared" si="1"/>
        <v>2070</v>
      </c>
      <c r="BM4">
        <f t="shared" si="1"/>
        <v>2071</v>
      </c>
      <c r="BN4">
        <f t="shared" si="1"/>
        <v>2072</v>
      </c>
      <c r="BO4">
        <f t="shared" si="1"/>
        <v>2073</v>
      </c>
      <c r="BP4">
        <f t="shared" ref="BP4:CP4" si="2">year_in</f>
        <v>2074</v>
      </c>
      <c r="BQ4">
        <f t="shared" si="2"/>
        <v>2075</v>
      </c>
      <c r="BR4">
        <f t="shared" si="2"/>
        <v>2076</v>
      </c>
      <c r="BS4">
        <f t="shared" si="2"/>
        <v>2077</v>
      </c>
      <c r="BT4">
        <f t="shared" si="2"/>
        <v>2078</v>
      </c>
      <c r="BU4">
        <f t="shared" si="2"/>
        <v>2079</v>
      </c>
      <c r="BV4">
        <f t="shared" si="2"/>
        <v>2080</v>
      </c>
      <c r="BW4">
        <f t="shared" si="2"/>
        <v>2081</v>
      </c>
      <c r="BX4">
        <f t="shared" si="2"/>
        <v>2082</v>
      </c>
      <c r="BY4">
        <f t="shared" si="2"/>
        <v>2083</v>
      </c>
      <c r="BZ4">
        <f t="shared" si="2"/>
        <v>2084</v>
      </c>
      <c r="CA4">
        <f t="shared" si="2"/>
        <v>2085</v>
      </c>
      <c r="CB4">
        <f t="shared" si="2"/>
        <v>2086</v>
      </c>
      <c r="CC4">
        <f t="shared" si="2"/>
        <v>2087</v>
      </c>
      <c r="CD4">
        <f t="shared" si="2"/>
        <v>2088</v>
      </c>
      <c r="CE4">
        <f t="shared" si="2"/>
        <v>2089</v>
      </c>
      <c r="CF4">
        <f t="shared" si="2"/>
        <v>2090</v>
      </c>
      <c r="CG4">
        <f t="shared" si="2"/>
        <v>2091</v>
      </c>
      <c r="CH4">
        <f t="shared" si="2"/>
        <v>2092</v>
      </c>
      <c r="CI4">
        <f t="shared" si="2"/>
        <v>2093</v>
      </c>
      <c r="CJ4">
        <f t="shared" si="2"/>
        <v>2094</v>
      </c>
      <c r="CK4">
        <f t="shared" si="2"/>
        <v>2095</v>
      </c>
      <c r="CL4">
        <f t="shared" si="2"/>
        <v>2096</v>
      </c>
      <c r="CM4">
        <f t="shared" si="2"/>
        <v>2097</v>
      </c>
      <c r="CN4">
        <f t="shared" si="2"/>
        <v>2098</v>
      </c>
      <c r="CO4">
        <f t="shared" si="2"/>
        <v>2099</v>
      </c>
      <c r="CP4">
        <f t="shared" si="2"/>
        <v>2100</v>
      </c>
      <c r="CQ4" s="62" t="s">
        <v>131</v>
      </c>
      <c r="CR4" t="e">
        <f>year</f>
        <v>#VALUE!</v>
      </c>
    </row>
    <row r="5" spans="2:96" x14ac:dyDescent="0.25"/>
    <row r="6" spans="2:96" s="66" customFormat="1" ht="18.75" x14ac:dyDescent="0.3">
      <c r="B6" s="66" t="s">
        <v>132</v>
      </c>
    </row>
    <row r="7" spans="2:96" outlineLevel="1" x14ac:dyDescent="0.25"/>
    <row r="8" spans="2:96" outlineLevel="1" x14ac:dyDescent="0.25">
      <c r="B8" t="s">
        <v>51</v>
      </c>
      <c r="C8">
        <f>Opening_year_in</f>
        <v>2024</v>
      </c>
      <c r="D8" s="62" t="s">
        <v>133</v>
      </c>
    </row>
    <row r="9" spans="2:96" outlineLevel="1" x14ac:dyDescent="0.25">
      <c r="B9" t="s">
        <v>51</v>
      </c>
      <c r="D9">
        <f t="shared" ref="D9:AI9" si="3">(Opening_year=year)*1</f>
        <v>0</v>
      </c>
      <c r="E9">
        <f t="shared" si="3"/>
        <v>0</v>
      </c>
      <c r="F9">
        <f t="shared" si="3"/>
        <v>0</v>
      </c>
      <c r="G9">
        <f t="shared" si="3"/>
        <v>0</v>
      </c>
      <c r="H9">
        <f t="shared" si="3"/>
        <v>0</v>
      </c>
      <c r="I9">
        <f t="shared" si="3"/>
        <v>0</v>
      </c>
      <c r="J9">
        <f t="shared" si="3"/>
        <v>0</v>
      </c>
      <c r="K9">
        <f t="shared" si="3"/>
        <v>0</v>
      </c>
      <c r="L9">
        <f t="shared" si="3"/>
        <v>0</v>
      </c>
      <c r="M9">
        <f t="shared" si="3"/>
        <v>0</v>
      </c>
      <c r="N9">
        <f t="shared" si="3"/>
        <v>0</v>
      </c>
      <c r="O9">
        <f t="shared" si="3"/>
        <v>0</v>
      </c>
      <c r="P9">
        <f t="shared" si="3"/>
        <v>0</v>
      </c>
      <c r="Q9">
        <f t="shared" si="3"/>
        <v>0</v>
      </c>
      <c r="R9">
        <f t="shared" si="3"/>
        <v>1</v>
      </c>
      <c r="S9">
        <f t="shared" si="3"/>
        <v>0</v>
      </c>
      <c r="T9">
        <f t="shared" si="3"/>
        <v>0</v>
      </c>
      <c r="U9">
        <f t="shared" si="3"/>
        <v>0</v>
      </c>
      <c r="V9">
        <f t="shared" si="3"/>
        <v>0</v>
      </c>
      <c r="W9">
        <f t="shared" si="3"/>
        <v>0</v>
      </c>
      <c r="X9">
        <f t="shared" si="3"/>
        <v>0</v>
      </c>
      <c r="Y9">
        <f t="shared" si="3"/>
        <v>0</v>
      </c>
      <c r="Z9">
        <f t="shared" si="3"/>
        <v>0</v>
      </c>
      <c r="AA9">
        <f t="shared" si="3"/>
        <v>0</v>
      </c>
      <c r="AB9">
        <f t="shared" si="3"/>
        <v>0</v>
      </c>
      <c r="AC9">
        <f t="shared" si="3"/>
        <v>0</v>
      </c>
      <c r="AD9">
        <f t="shared" si="3"/>
        <v>0</v>
      </c>
      <c r="AE9">
        <f t="shared" si="3"/>
        <v>0</v>
      </c>
      <c r="AF9">
        <f t="shared" si="3"/>
        <v>0</v>
      </c>
      <c r="AG9">
        <f t="shared" si="3"/>
        <v>0</v>
      </c>
      <c r="AH9">
        <f t="shared" si="3"/>
        <v>0</v>
      </c>
      <c r="AI9">
        <f t="shared" si="3"/>
        <v>0</v>
      </c>
      <c r="AJ9">
        <f t="shared" ref="AJ9:BO9" si="4">(Opening_year=year)*1</f>
        <v>0</v>
      </c>
      <c r="AK9">
        <f t="shared" si="4"/>
        <v>0</v>
      </c>
      <c r="AL9">
        <f t="shared" si="4"/>
        <v>0</v>
      </c>
      <c r="AM9">
        <f t="shared" si="4"/>
        <v>0</v>
      </c>
      <c r="AN9">
        <f t="shared" si="4"/>
        <v>0</v>
      </c>
      <c r="AO9">
        <f t="shared" si="4"/>
        <v>0</v>
      </c>
      <c r="AP9">
        <f t="shared" si="4"/>
        <v>0</v>
      </c>
      <c r="AQ9">
        <f t="shared" si="4"/>
        <v>0</v>
      </c>
      <c r="AR9">
        <f t="shared" si="4"/>
        <v>0</v>
      </c>
      <c r="AS9">
        <f t="shared" si="4"/>
        <v>0</v>
      </c>
      <c r="AT9">
        <f t="shared" si="4"/>
        <v>0</v>
      </c>
      <c r="AU9">
        <f t="shared" si="4"/>
        <v>0</v>
      </c>
      <c r="AV9">
        <f t="shared" si="4"/>
        <v>0</v>
      </c>
      <c r="AW9">
        <f t="shared" si="4"/>
        <v>0</v>
      </c>
      <c r="AX9">
        <f t="shared" si="4"/>
        <v>0</v>
      </c>
      <c r="AY9">
        <f t="shared" si="4"/>
        <v>0</v>
      </c>
      <c r="AZ9">
        <f t="shared" si="4"/>
        <v>0</v>
      </c>
      <c r="BA9">
        <f t="shared" si="4"/>
        <v>0</v>
      </c>
      <c r="BB9">
        <f t="shared" si="4"/>
        <v>0</v>
      </c>
      <c r="BC9">
        <f t="shared" si="4"/>
        <v>0</v>
      </c>
      <c r="BD9">
        <f t="shared" si="4"/>
        <v>0</v>
      </c>
      <c r="BE9">
        <f t="shared" si="4"/>
        <v>0</v>
      </c>
      <c r="BF9">
        <f t="shared" si="4"/>
        <v>0</v>
      </c>
      <c r="BG9">
        <f t="shared" si="4"/>
        <v>0</v>
      </c>
      <c r="BH9">
        <f t="shared" si="4"/>
        <v>0</v>
      </c>
      <c r="BI9">
        <f t="shared" si="4"/>
        <v>0</v>
      </c>
      <c r="BJ9">
        <f t="shared" si="4"/>
        <v>0</v>
      </c>
      <c r="BK9">
        <f t="shared" si="4"/>
        <v>0</v>
      </c>
      <c r="BL9">
        <f t="shared" si="4"/>
        <v>0</v>
      </c>
      <c r="BM9">
        <f t="shared" si="4"/>
        <v>0</v>
      </c>
      <c r="BN9">
        <f t="shared" si="4"/>
        <v>0</v>
      </c>
      <c r="BO9">
        <f t="shared" si="4"/>
        <v>0</v>
      </c>
      <c r="BP9">
        <f t="shared" ref="BP9:CP9" si="5">(Opening_year=year)*1</f>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c r="CD9">
        <f t="shared" si="5"/>
        <v>0</v>
      </c>
      <c r="CE9">
        <f t="shared" si="5"/>
        <v>0</v>
      </c>
      <c r="CF9">
        <f t="shared" si="5"/>
        <v>0</v>
      </c>
      <c r="CG9">
        <f t="shared" si="5"/>
        <v>0</v>
      </c>
      <c r="CH9">
        <f t="shared" si="5"/>
        <v>0</v>
      </c>
      <c r="CI9">
        <f t="shared" si="5"/>
        <v>0</v>
      </c>
      <c r="CJ9">
        <f t="shared" si="5"/>
        <v>0</v>
      </c>
      <c r="CK9">
        <f t="shared" si="5"/>
        <v>0</v>
      </c>
      <c r="CL9">
        <f t="shared" si="5"/>
        <v>0</v>
      </c>
      <c r="CM9">
        <f t="shared" si="5"/>
        <v>0</v>
      </c>
      <c r="CN9">
        <f t="shared" si="5"/>
        <v>0</v>
      </c>
      <c r="CO9">
        <f t="shared" si="5"/>
        <v>0</v>
      </c>
      <c r="CP9">
        <f t="shared" si="5"/>
        <v>0</v>
      </c>
      <c r="CQ9" s="62" t="s">
        <v>134</v>
      </c>
    </row>
    <row r="10" spans="2:96" outlineLevel="1" x14ac:dyDescent="0.25">
      <c r="B10" t="s">
        <v>135</v>
      </c>
      <c r="C10">
        <f>Appraisal_period_length_in</f>
        <v>60</v>
      </c>
      <c r="D10" s="62" t="s">
        <v>136</v>
      </c>
    </row>
    <row r="11" spans="2:96" outlineLevel="1" x14ac:dyDescent="0.25"/>
    <row r="12" spans="2:96" outlineLevel="1" x14ac:dyDescent="0.25">
      <c r="B12" t="s">
        <v>132</v>
      </c>
      <c r="D12">
        <f t="shared" ref="D12:AI12" si="6">AND(year&gt;=Opening_year,year&lt;Opening_year+Appraisal_period_length)*1</f>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1</v>
      </c>
      <c r="S12">
        <f t="shared" si="6"/>
        <v>1</v>
      </c>
      <c r="T12">
        <f t="shared" si="6"/>
        <v>1</v>
      </c>
      <c r="U12">
        <f t="shared" si="6"/>
        <v>1</v>
      </c>
      <c r="V12">
        <f t="shared" si="6"/>
        <v>1</v>
      </c>
      <c r="W12">
        <f t="shared" si="6"/>
        <v>1</v>
      </c>
      <c r="X12">
        <f t="shared" si="6"/>
        <v>1</v>
      </c>
      <c r="Y12">
        <f t="shared" si="6"/>
        <v>1</v>
      </c>
      <c r="Z12">
        <f t="shared" si="6"/>
        <v>1</v>
      </c>
      <c r="AA12">
        <f t="shared" si="6"/>
        <v>1</v>
      </c>
      <c r="AB12">
        <f t="shared" si="6"/>
        <v>1</v>
      </c>
      <c r="AC12">
        <f t="shared" si="6"/>
        <v>1</v>
      </c>
      <c r="AD12">
        <f t="shared" si="6"/>
        <v>1</v>
      </c>
      <c r="AE12">
        <f t="shared" si="6"/>
        <v>1</v>
      </c>
      <c r="AF12">
        <f t="shared" si="6"/>
        <v>1</v>
      </c>
      <c r="AG12">
        <f t="shared" si="6"/>
        <v>1</v>
      </c>
      <c r="AH12">
        <f t="shared" si="6"/>
        <v>1</v>
      </c>
      <c r="AI12">
        <f t="shared" si="6"/>
        <v>1</v>
      </c>
      <c r="AJ12">
        <f t="shared" ref="AJ12:BO12" si="7">AND(year&gt;=Opening_year,year&lt;Opening_year+Appraisal_period_length)*1</f>
        <v>1</v>
      </c>
      <c r="AK12">
        <f t="shared" si="7"/>
        <v>1</v>
      </c>
      <c r="AL12">
        <f t="shared" si="7"/>
        <v>1</v>
      </c>
      <c r="AM12">
        <f t="shared" si="7"/>
        <v>1</v>
      </c>
      <c r="AN12">
        <f t="shared" si="7"/>
        <v>1</v>
      </c>
      <c r="AO12">
        <f t="shared" si="7"/>
        <v>1</v>
      </c>
      <c r="AP12">
        <f t="shared" si="7"/>
        <v>1</v>
      </c>
      <c r="AQ12">
        <f t="shared" si="7"/>
        <v>1</v>
      </c>
      <c r="AR12">
        <f t="shared" si="7"/>
        <v>1</v>
      </c>
      <c r="AS12">
        <f t="shared" si="7"/>
        <v>1</v>
      </c>
      <c r="AT12">
        <f t="shared" si="7"/>
        <v>1</v>
      </c>
      <c r="AU12">
        <f t="shared" si="7"/>
        <v>1</v>
      </c>
      <c r="AV12">
        <f t="shared" si="7"/>
        <v>1</v>
      </c>
      <c r="AW12">
        <f t="shared" si="7"/>
        <v>1</v>
      </c>
      <c r="AX12">
        <f t="shared" si="7"/>
        <v>1</v>
      </c>
      <c r="AY12">
        <f t="shared" si="7"/>
        <v>1</v>
      </c>
      <c r="AZ12">
        <f t="shared" si="7"/>
        <v>1</v>
      </c>
      <c r="BA12">
        <f t="shared" si="7"/>
        <v>1</v>
      </c>
      <c r="BB12">
        <f t="shared" si="7"/>
        <v>1</v>
      </c>
      <c r="BC12">
        <f t="shared" si="7"/>
        <v>1</v>
      </c>
      <c r="BD12">
        <f t="shared" si="7"/>
        <v>1</v>
      </c>
      <c r="BE12">
        <f t="shared" si="7"/>
        <v>1</v>
      </c>
      <c r="BF12">
        <f t="shared" si="7"/>
        <v>1</v>
      </c>
      <c r="BG12">
        <f t="shared" si="7"/>
        <v>1</v>
      </c>
      <c r="BH12">
        <f t="shared" si="7"/>
        <v>1</v>
      </c>
      <c r="BI12">
        <f t="shared" si="7"/>
        <v>1</v>
      </c>
      <c r="BJ12">
        <f t="shared" si="7"/>
        <v>1</v>
      </c>
      <c r="BK12">
        <f t="shared" si="7"/>
        <v>1</v>
      </c>
      <c r="BL12">
        <f t="shared" si="7"/>
        <v>1</v>
      </c>
      <c r="BM12">
        <f t="shared" si="7"/>
        <v>1</v>
      </c>
      <c r="BN12">
        <f t="shared" si="7"/>
        <v>1</v>
      </c>
      <c r="BO12">
        <f t="shared" si="7"/>
        <v>1</v>
      </c>
      <c r="BP12">
        <f t="shared" ref="BP12:CP12" si="8">AND(year&gt;=Opening_year,year&lt;Opening_year+Appraisal_period_length)*1</f>
        <v>1</v>
      </c>
      <c r="BQ12">
        <f t="shared" si="8"/>
        <v>1</v>
      </c>
      <c r="BR12">
        <f t="shared" si="8"/>
        <v>1</v>
      </c>
      <c r="BS12">
        <f t="shared" si="8"/>
        <v>1</v>
      </c>
      <c r="BT12">
        <f t="shared" si="8"/>
        <v>1</v>
      </c>
      <c r="BU12">
        <f t="shared" si="8"/>
        <v>1</v>
      </c>
      <c r="BV12">
        <f t="shared" si="8"/>
        <v>1</v>
      </c>
      <c r="BW12">
        <f t="shared" si="8"/>
        <v>1</v>
      </c>
      <c r="BX12">
        <f t="shared" si="8"/>
        <v>1</v>
      </c>
      <c r="BY12">
        <f t="shared" si="8"/>
        <v>1</v>
      </c>
      <c r="BZ12">
        <f t="shared" si="8"/>
        <v>0</v>
      </c>
      <c r="CA12">
        <f t="shared" si="8"/>
        <v>0</v>
      </c>
      <c r="CB12">
        <f t="shared" si="8"/>
        <v>0</v>
      </c>
      <c r="CC12">
        <f t="shared" si="8"/>
        <v>0</v>
      </c>
      <c r="CD12">
        <f t="shared" si="8"/>
        <v>0</v>
      </c>
      <c r="CE12">
        <f t="shared" si="8"/>
        <v>0</v>
      </c>
      <c r="CF12">
        <f t="shared" si="8"/>
        <v>0</v>
      </c>
      <c r="CG12">
        <f t="shared" si="8"/>
        <v>0</v>
      </c>
      <c r="CH12">
        <f t="shared" si="8"/>
        <v>0</v>
      </c>
      <c r="CI12">
        <f t="shared" si="8"/>
        <v>0</v>
      </c>
      <c r="CJ12">
        <f t="shared" si="8"/>
        <v>0</v>
      </c>
      <c r="CK12">
        <f t="shared" si="8"/>
        <v>0</v>
      </c>
      <c r="CL12">
        <f t="shared" si="8"/>
        <v>0</v>
      </c>
      <c r="CM12">
        <f t="shared" si="8"/>
        <v>0</v>
      </c>
      <c r="CN12">
        <f t="shared" si="8"/>
        <v>0</v>
      </c>
      <c r="CO12">
        <f t="shared" si="8"/>
        <v>0</v>
      </c>
      <c r="CP12">
        <f t="shared" si="8"/>
        <v>0</v>
      </c>
      <c r="CQ12" s="62" t="s">
        <v>137</v>
      </c>
    </row>
    <row r="13" spans="2:96" outlineLevel="1" x14ac:dyDescent="0.25"/>
    <row r="14" spans="2:96" outlineLevel="1" x14ac:dyDescent="0.25">
      <c r="B14" t="s">
        <v>138</v>
      </c>
      <c r="C14" t="b">
        <f>SUM(Appraisal_period)=Appraisal_period_length</f>
        <v>1</v>
      </c>
    </row>
    <row r="15" spans="2:96" x14ac:dyDescent="0.25"/>
    <row r="16" spans="2:96" s="66" customFormat="1" ht="18.75" x14ac:dyDescent="0.3">
      <c r="B16" s="66" t="s">
        <v>139</v>
      </c>
    </row>
    <row r="17" spans="2:95" outlineLevel="1" x14ac:dyDescent="0.25"/>
    <row r="18" spans="2:95" s="67" customFormat="1" ht="15.75" outlineLevel="1" x14ac:dyDescent="0.25">
      <c r="B18" s="67" t="s">
        <v>60</v>
      </c>
    </row>
    <row r="19" spans="2:95" outlineLevel="1" x14ac:dyDescent="0.25">
      <c r="B19" t="s">
        <v>61</v>
      </c>
      <c r="D19">
        <f t="shared" ref="D19:AI19" si="9">Non_traded_emissions_road_without_scheme_in*Appraisal_period</f>
        <v>0</v>
      </c>
      <c r="E19">
        <f t="shared" si="9"/>
        <v>0</v>
      </c>
      <c r="F19">
        <f t="shared" si="9"/>
        <v>0</v>
      </c>
      <c r="G19">
        <f t="shared" si="9"/>
        <v>0</v>
      </c>
      <c r="H19">
        <f t="shared" si="9"/>
        <v>0</v>
      </c>
      <c r="I19">
        <f t="shared" si="9"/>
        <v>0</v>
      </c>
      <c r="J19">
        <f t="shared" si="9"/>
        <v>0</v>
      </c>
      <c r="K19">
        <f t="shared" si="9"/>
        <v>0</v>
      </c>
      <c r="L19">
        <f t="shared" si="9"/>
        <v>0</v>
      </c>
      <c r="M19">
        <f t="shared" si="9"/>
        <v>0</v>
      </c>
      <c r="N19">
        <f t="shared" si="9"/>
        <v>0</v>
      </c>
      <c r="O19">
        <f t="shared" si="9"/>
        <v>0</v>
      </c>
      <c r="P19">
        <f t="shared" si="9"/>
        <v>0</v>
      </c>
      <c r="Q19">
        <f t="shared" si="9"/>
        <v>0</v>
      </c>
      <c r="R19">
        <f t="shared" si="9"/>
        <v>32118.451734842973</v>
      </c>
      <c r="S19">
        <f t="shared" si="9"/>
        <v>31685.841934257074</v>
      </c>
      <c r="T19">
        <f t="shared" si="9"/>
        <v>31253.232133671176</v>
      </c>
      <c r="U19">
        <f t="shared" si="9"/>
        <v>30820.622333085277</v>
      </c>
      <c r="V19">
        <f t="shared" si="9"/>
        <v>30388.012532499379</v>
      </c>
      <c r="W19">
        <f t="shared" si="9"/>
        <v>29955.40273191348</v>
      </c>
      <c r="X19">
        <f t="shared" si="9"/>
        <v>29522.792931327582</v>
      </c>
      <c r="Y19">
        <f t="shared" si="9"/>
        <v>29090.183130741683</v>
      </c>
      <c r="Z19">
        <f t="shared" si="9"/>
        <v>28657.573330155785</v>
      </c>
      <c r="AA19">
        <f t="shared" si="9"/>
        <v>28224.963529569886</v>
      </c>
      <c r="AB19">
        <f t="shared" si="9"/>
        <v>27792.353728983988</v>
      </c>
      <c r="AC19">
        <f t="shared" si="9"/>
        <v>27359.743928398089</v>
      </c>
      <c r="AD19">
        <f t="shared" si="9"/>
        <v>26927.134127812191</v>
      </c>
      <c r="AE19">
        <f t="shared" si="9"/>
        <v>26494.524327226292</v>
      </c>
      <c r="AF19">
        <f t="shared" si="9"/>
        <v>26061.914526640394</v>
      </c>
      <c r="AG19">
        <f t="shared" si="9"/>
        <v>25629.304726054506</v>
      </c>
      <c r="AH19">
        <f t="shared" si="9"/>
        <v>25629.304726054506</v>
      </c>
      <c r="AI19">
        <f t="shared" si="9"/>
        <v>25629.304726054506</v>
      </c>
      <c r="AJ19">
        <f t="shared" ref="AJ19:BO19" si="10">Non_traded_emissions_road_without_scheme_in*Appraisal_period</f>
        <v>25629.304726054506</v>
      </c>
      <c r="AK19">
        <f t="shared" si="10"/>
        <v>25629.304726054506</v>
      </c>
      <c r="AL19">
        <f t="shared" si="10"/>
        <v>25629.304726054506</v>
      </c>
      <c r="AM19">
        <f t="shared" si="10"/>
        <v>25629.304726054506</v>
      </c>
      <c r="AN19">
        <f t="shared" si="10"/>
        <v>25629.304726054506</v>
      </c>
      <c r="AO19">
        <f t="shared" si="10"/>
        <v>25629.304726054506</v>
      </c>
      <c r="AP19">
        <f t="shared" si="10"/>
        <v>25629.304726054506</v>
      </c>
      <c r="AQ19">
        <f t="shared" si="10"/>
        <v>25629.304726054506</v>
      </c>
      <c r="AR19">
        <f t="shared" si="10"/>
        <v>25629.304726054506</v>
      </c>
      <c r="AS19">
        <f t="shared" si="10"/>
        <v>25629.304726054506</v>
      </c>
      <c r="AT19">
        <f t="shared" si="10"/>
        <v>25629.304726054506</v>
      </c>
      <c r="AU19">
        <f t="shared" si="10"/>
        <v>25629.304726054506</v>
      </c>
      <c r="AV19">
        <f t="shared" si="10"/>
        <v>25629.304726054506</v>
      </c>
      <c r="AW19">
        <f t="shared" si="10"/>
        <v>25629.304726054506</v>
      </c>
      <c r="AX19">
        <f t="shared" si="10"/>
        <v>25629.304726054506</v>
      </c>
      <c r="AY19">
        <f t="shared" si="10"/>
        <v>25629.304726054506</v>
      </c>
      <c r="AZ19">
        <f t="shared" si="10"/>
        <v>25629.304726054506</v>
      </c>
      <c r="BA19">
        <f t="shared" si="10"/>
        <v>25629.304726054506</v>
      </c>
      <c r="BB19">
        <f t="shared" si="10"/>
        <v>25629.304726054506</v>
      </c>
      <c r="BC19">
        <f t="shared" si="10"/>
        <v>25629.304726054506</v>
      </c>
      <c r="BD19">
        <f t="shared" si="10"/>
        <v>25629.304726054506</v>
      </c>
      <c r="BE19">
        <f t="shared" si="10"/>
        <v>25629.304726054506</v>
      </c>
      <c r="BF19">
        <f t="shared" si="10"/>
        <v>25629.304726054506</v>
      </c>
      <c r="BG19">
        <f t="shared" si="10"/>
        <v>25629.304726054506</v>
      </c>
      <c r="BH19">
        <f t="shared" si="10"/>
        <v>25629.304726054506</v>
      </c>
      <c r="BI19">
        <f t="shared" si="10"/>
        <v>25629.304726054506</v>
      </c>
      <c r="BJ19">
        <f t="shared" si="10"/>
        <v>25629.304726054506</v>
      </c>
      <c r="BK19">
        <f t="shared" si="10"/>
        <v>25629.304726054506</v>
      </c>
      <c r="BL19">
        <f t="shared" si="10"/>
        <v>25629.304726054506</v>
      </c>
      <c r="BM19">
        <f t="shared" si="10"/>
        <v>25629.304726054506</v>
      </c>
      <c r="BN19">
        <f t="shared" si="10"/>
        <v>25629.304726054506</v>
      </c>
      <c r="BO19">
        <f t="shared" si="10"/>
        <v>25629.304726054506</v>
      </c>
      <c r="BP19">
        <f t="shared" ref="BP19:CP19" si="11">Non_traded_emissions_road_without_scheme_in*Appraisal_period</f>
        <v>25629.304726054506</v>
      </c>
      <c r="BQ19">
        <f t="shared" si="11"/>
        <v>25629.304726054506</v>
      </c>
      <c r="BR19">
        <f t="shared" si="11"/>
        <v>25629.304726054506</v>
      </c>
      <c r="BS19">
        <f t="shared" si="11"/>
        <v>25629.304726054506</v>
      </c>
      <c r="BT19">
        <f t="shared" si="11"/>
        <v>25629.304726054506</v>
      </c>
      <c r="BU19">
        <f t="shared" si="11"/>
        <v>25629.304726054506</v>
      </c>
      <c r="BV19">
        <f t="shared" si="11"/>
        <v>25629.304726054506</v>
      </c>
      <c r="BW19">
        <f t="shared" si="11"/>
        <v>25629.304726054506</v>
      </c>
      <c r="BX19">
        <f t="shared" si="11"/>
        <v>25629.304726054506</v>
      </c>
      <c r="BY19">
        <f t="shared" si="11"/>
        <v>25629.304726054506</v>
      </c>
      <c r="BZ19">
        <f t="shared" si="11"/>
        <v>0</v>
      </c>
      <c r="CA19">
        <f t="shared" si="11"/>
        <v>0</v>
      </c>
      <c r="CB19">
        <f t="shared" si="11"/>
        <v>0</v>
      </c>
      <c r="CC19">
        <f t="shared" si="11"/>
        <v>0</v>
      </c>
      <c r="CD19">
        <f t="shared" si="11"/>
        <v>0</v>
      </c>
      <c r="CE19">
        <f t="shared" si="11"/>
        <v>0</v>
      </c>
      <c r="CF19">
        <f t="shared" si="11"/>
        <v>0</v>
      </c>
      <c r="CG19">
        <f t="shared" si="11"/>
        <v>0</v>
      </c>
      <c r="CH19">
        <f t="shared" si="11"/>
        <v>0</v>
      </c>
      <c r="CI19">
        <f t="shared" si="11"/>
        <v>0</v>
      </c>
      <c r="CJ19">
        <f t="shared" si="11"/>
        <v>0</v>
      </c>
      <c r="CK19">
        <f t="shared" si="11"/>
        <v>0</v>
      </c>
      <c r="CL19">
        <f t="shared" si="11"/>
        <v>0</v>
      </c>
      <c r="CM19">
        <f t="shared" si="11"/>
        <v>0</v>
      </c>
      <c r="CN19">
        <f t="shared" si="11"/>
        <v>0</v>
      </c>
      <c r="CO19">
        <f t="shared" si="11"/>
        <v>0</v>
      </c>
      <c r="CP19">
        <f t="shared" si="11"/>
        <v>0</v>
      </c>
      <c r="CQ19" s="62" t="s">
        <v>140</v>
      </c>
    </row>
    <row r="20" spans="2:95" outlineLevel="1" x14ac:dyDescent="0.25">
      <c r="B20" t="s">
        <v>63</v>
      </c>
      <c r="D20">
        <f t="shared" ref="D20:AI20" si="12">Non_traded_emissions_road_with_scheme_in*Appraisal_period</f>
        <v>0</v>
      </c>
      <c r="E20">
        <f t="shared" si="12"/>
        <v>0</v>
      </c>
      <c r="F20">
        <f t="shared" si="12"/>
        <v>0</v>
      </c>
      <c r="G20">
        <f t="shared" si="12"/>
        <v>0</v>
      </c>
      <c r="H20">
        <f t="shared" si="12"/>
        <v>0</v>
      </c>
      <c r="I20">
        <f t="shared" si="12"/>
        <v>0</v>
      </c>
      <c r="J20">
        <f t="shared" si="12"/>
        <v>0</v>
      </c>
      <c r="K20">
        <f t="shared" si="12"/>
        <v>0</v>
      </c>
      <c r="L20">
        <f t="shared" si="12"/>
        <v>0</v>
      </c>
      <c r="M20">
        <f t="shared" si="12"/>
        <v>0</v>
      </c>
      <c r="N20">
        <f t="shared" si="12"/>
        <v>0</v>
      </c>
      <c r="O20">
        <f t="shared" si="12"/>
        <v>0</v>
      </c>
      <c r="P20">
        <f t="shared" si="12"/>
        <v>0</v>
      </c>
      <c r="Q20">
        <f t="shared" si="12"/>
        <v>0</v>
      </c>
      <c r="R20">
        <f t="shared" si="12"/>
        <v>28823.759157317018</v>
      </c>
      <c r="S20">
        <f t="shared" si="12"/>
        <v>28505.408469623322</v>
      </c>
      <c r="T20">
        <f t="shared" si="12"/>
        <v>28187.057781929627</v>
      </c>
      <c r="U20">
        <f t="shared" si="12"/>
        <v>27868.707094235931</v>
      </c>
      <c r="V20">
        <f t="shared" si="12"/>
        <v>27550.356406542236</v>
      </c>
      <c r="W20">
        <f t="shared" si="12"/>
        <v>27232.005718848541</v>
      </c>
      <c r="X20">
        <f t="shared" si="12"/>
        <v>26913.655031154845</v>
      </c>
      <c r="Y20">
        <f t="shared" si="12"/>
        <v>26595.30434346115</v>
      </c>
      <c r="Z20">
        <f t="shared" si="12"/>
        <v>26276.953655767455</v>
      </c>
      <c r="AA20">
        <f t="shared" si="12"/>
        <v>25958.602968073759</v>
      </c>
      <c r="AB20">
        <f t="shared" si="12"/>
        <v>25640.252280380064</v>
      </c>
      <c r="AC20">
        <f t="shared" si="12"/>
        <v>25321.901592686369</v>
      </c>
      <c r="AD20">
        <f t="shared" si="12"/>
        <v>25003.550904992673</v>
      </c>
      <c r="AE20">
        <f t="shared" si="12"/>
        <v>24685.200217298978</v>
      </c>
      <c r="AF20">
        <f t="shared" si="12"/>
        <v>24366.849529605282</v>
      </c>
      <c r="AG20">
        <f t="shared" si="12"/>
        <v>24048.498841911594</v>
      </c>
      <c r="AH20">
        <f t="shared" si="12"/>
        <v>24048.498841911594</v>
      </c>
      <c r="AI20">
        <f t="shared" si="12"/>
        <v>24048.498841911594</v>
      </c>
      <c r="AJ20">
        <f t="shared" ref="AJ20:BO20" si="13">Non_traded_emissions_road_with_scheme_in*Appraisal_period</f>
        <v>24048.498841911594</v>
      </c>
      <c r="AK20">
        <f t="shared" si="13"/>
        <v>24048.498841911594</v>
      </c>
      <c r="AL20">
        <f t="shared" si="13"/>
        <v>24048.498841911594</v>
      </c>
      <c r="AM20">
        <f t="shared" si="13"/>
        <v>24048.498841911594</v>
      </c>
      <c r="AN20">
        <f t="shared" si="13"/>
        <v>24048.498841911594</v>
      </c>
      <c r="AO20">
        <f t="shared" si="13"/>
        <v>24048.498841911594</v>
      </c>
      <c r="AP20">
        <f t="shared" si="13"/>
        <v>24048.498841911594</v>
      </c>
      <c r="AQ20">
        <f t="shared" si="13"/>
        <v>24048.498841911594</v>
      </c>
      <c r="AR20">
        <f t="shared" si="13"/>
        <v>24048.498841911594</v>
      </c>
      <c r="AS20">
        <f t="shared" si="13"/>
        <v>24048.498841911594</v>
      </c>
      <c r="AT20">
        <f t="shared" si="13"/>
        <v>24048.498841911594</v>
      </c>
      <c r="AU20">
        <f t="shared" si="13"/>
        <v>24048.498841911594</v>
      </c>
      <c r="AV20">
        <f t="shared" si="13"/>
        <v>24048.498841911594</v>
      </c>
      <c r="AW20">
        <f t="shared" si="13"/>
        <v>24048.498841911594</v>
      </c>
      <c r="AX20">
        <f t="shared" si="13"/>
        <v>24048.498841911594</v>
      </c>
      <c r="AY20">
        <f t="shared" si="13"/>
        <v>24048.498841911594</v>
      </c>
      <c r="AZ20">
        <f t="shared" si="13"/>
        <v>24048.498841911594</v>
      </c>
      <c r="BA20">
        <f t="shared" si="13"/>
        <v>24048.498841911594</v>
      </c>
      <c r="BB20">
        <f t="shared" si="13"/>
        <v>24048.498841911594</v>
      </c>
      <c r="BC20">
        <f t="shared" si="13"/>
        <v>24048.498841911594</v>
      </c>
      <c r="BD20">
        <f t="shared" si="13"/>
        <v>24048.498841911594</v>
      </c>
      <c r="BE20">
        <f t="shared" si="13"/>
        <v>24048.498841911594</v>
      </c>
      <c r="BF20">
        <f t="shared" si="13"/>
        <v>24048.498841911594</v>
      </c>
      <c r="BG20">
        <f t="shared" si="13"/>
        <v>24048.498841911594</v>
      </c>
      <c r="BH20">
        <f t="shared" si="13"/>
        <v>24048.498841911594</v>
      </c>
      <c r="BI20">
        <f t="shared" si="13"/>
        <v>24048.498841911594</v>
      </c>
      <c r="BJ20">
        <f t="shared" si="13"/>
        <v>24048.498841911594</v>
      </c>
      <c r="BK20">
        <f t="shared" si="13"/>
        <v>24048.498841911594</v>
      </c>
      <c r="BL20">
        <f t="shared" si="13"/>
        <v>24048.498841911594</v>
      </c>
      <c r="BM20">
        <f t="shared" si="13"/>
        <v>24048.498841911594</v>
      </c>
      <c r="BN20">
        <f t="shared" si="13"/>
        <v>24048.498841911594</v>
      </c>
      <c r="BO20">
        <f t="shared" si="13"/>
        <v>24048.498841911594</v>
      </c>
      <c r="BP20">
        <f t="shared" ref="BP20:CP20" si="14">Non_traded_emissions_road_with_scheme_in*Appraisal_period</f>
        <v>24048.498841911594</v>
      </c>
      <c r="BQ20">
        <f t="shared" si="14"/>
        <v>24048.498841911594</v>
      </c>
      <c r="BR20">
        <f t="shared" si="14"/>
        <v>24048.498841911594</v>
      </c>
      <c r="BS20">
        <f t="shared" si="14"/>
        <v>24048.498841911594</v>
      </c>
      <c r="BT20">
        <f t="shared" si="14"/>
        <v>24048.498841911594</v>
      </c>
      <c r="BU20">
        <f t="shared" si="14"/>
        <v>24048.498841911594</v>
      </c>
      <c r="BV20">
        <f t="shared" si="14"/>
        <v>24048.498841911594</v>
      </c>
      <c r="BW20">
        <f t="shared" si="14"/>
        <v>24048.498841911594</v>
      </c>
      <c r="BX20">
        <f t="shared" si="14"/>
        <v>24048.498841911594</v>
      </c>
      <c r="BY20">
        <f t="shared" si="14"/>
        <v>24048.498841911594</v>
      </c>
      <c r="BZ20">
        <f t="shared" si="14"/>
        <v>0</v>
      </c>
      <c r="CA20">
        <f t="shared" si="14"/>
        <v>0</v>
      </c>
      <c r="CB20">
        <f t="shared" si="14"/>
        <v>0</v>
      </c>
      <c r="CC20">
        <f t="shared" si="14"/>
        <v>0</v>
      </c>
      <c r="CD20">
        <f t="shared" si="14"/>
        <v>0</v>
      </c>
      <c r="CE20">
        <f t="shared" si="14"/>
        <v>0</v>
      </c>
      <c r="CF20">
        <f t="shared" si="14"/>
        <v>0</v>
      </c>
      <c r="CG20">
        <f t="shared" si="14"/>
        <v>0</v>
      </c>
      <c r="CH20">
        <f t="shared" si="14"/>
        <v>0</v>
      </c>
      <c r="CI20">
        <f t="shared" si="14"/>
        <v>0</v>
      </c>
      <c r="CJ20">
        <f t="shared" si="14"/>
        <v>0</v>
      </c>
      <c r="CK20">
        <f t="shared" si="14"/>
        <v>0</v>
      </c>
      <c r="CL20">
        <f t="shared" si="14"/>
        <v>0</v>
      </c>
      <c r="CM20">
        <f t="shared" si="14"/>
        <v>0</v>
      </c>
      <c r="CN20">
        <f t="shared" si="14"/>
        <v>0</v>
      </c>
      <c r="CO20">
        <f t="shared" si="14"/>
        <v>0</v>
      </c>
      <c r="CP20">
        <f t="shared" si="14"/>
        <v>0</v>
      </c>
      <c r="CQ20" s="62" t="s">
        <v>141</v>
      </c>
    </row>
    <row r="21" spans="2:95" outlineLevel="1" x14ac:dyDescent="0.25">
      <c r="B21" t="s">
        <v>142</v>
      </c>
      <c r="D21">
        <f t="shared" ref="D21:AI21" si="15">Non_traded_emissions_road_with_scheme-Non_traded_emissions_road_without_scheme</f>
        <v>0</v>
      </c>
      <c r="E21">
        <f t="shared" si="15"/>
        <v>0</v>
      </c>
      <c r="F21">
        <f t="shared" si="15"/>
        <v>0</v>
      </c>
      <c r="G21">
        <f t="shared" si="15"/>
        <v>0</v>
      </c>
      <c r="H21">
        <f t="shared" si="15"/>
        <v>0</v>
      </c>
      <c r="I21">
        <f t="shared" si="15"/>
        <v>0</v>
      </c>
      <c r="J21">
        <f t="shared" si="15"/>
        <v>0</v>
      </c>
      <c r="K21">
        <f t="shared" si="15"/>
        <v>0</v>
      </c>
      <c r="L21">
        <f t="shared" si="15"/>
        <v>0</v>
      </c>
      <c r="M21">
        <f t="shared" si="15"/>
        <v>0</v>
      </c>
      <c r="N21">
        <f t="shared" si="15"/>
        <v>0</v>
      </c>
      <c r="O21">
        <f t="shared" si="15"/>
        <v>0</v>
      </c>
      <c r="P21">
        <f t="shared" si="15"/>
        <v>0</v>
      </c>
      <c r="Q21">
        <f t="shared" si="15"/>
        <v>0</v>
      </c>
      <c r="R21">
        <f t="shared" si="15"/>
        <v>-3294.6925775259551</v>
      </c>
      <c r="S21">
        <f t="shared" si="15"/>
        <v>-3180.433464633752</v>
      </c>
      <c r="T21">
        <f t="shared" si="15"/>
        <v>-3066.1743517415489</v>
      </c>
      <c r="U21">
        <f t="shared" si="15"/>
        <v>-2951.9152388493458</v>
      </c>
      <c r="V21">
        <f t="shared" si="15"/>
        <v>-2837.6561259571426</v>
      </c>
      <c r="W21">
        <f t="shared" si="15"/>
        <v>-2723.3970130649395</v>
      </c>
      <c r="X21">
        <f t="shared" si="15"/>
        <v>-2609.1379001727364</v>
      </c>
      <c r="Y21">
        <f t="shared" si="15"/>
        <v>-2494.8787872805333</v>
      </c>
      <c r="Z21">
        <f t="shared" si="15"/>
        <v>-2380.6196743883302</v>
      </c>
      <c r="AA21">
        <f t="shared" si="15"/>
        <v>-2266.360561496127</v>
      </c>
      <c r="AB21">
        <f t="shared" si="15"/>
        <v>-2152.1014486039239</v>
      </c>
      <c r="AC21">
        <f t="shared" si="15"/>
        <v>-2037.8423357117208</v>
      </c>
      <c r="AD21">
        <f t="shared" si="15"/>
        <v>-1923.5832228195177</v>
      </c>
      <c r="AE21">
        <f t="shared" si="15"/>
        <v>-1809.3241099273146</v>
      </c>
      <c r="AF21">
        <f t="shared" si="15"/>
        <v>-1695.0649970351114</v>
      </c>
      <c r="AG21">
        <f t="shared" si="15"/>
        <v>-1580.805884142912</v>
      </c>
      <c r="AH21">
        <f t="shared" si="15"/>
        <v>-1580.805884142912</v>
      </c>
      <c r="AI21">
        <f t="shared" si="15"/>
        <v>-1580.805884142912</v>
      </c>
      <c r="AJ21">
        <f t="shared" ref="AJ21:BO21" si="16">Non_traded_emissions_road_with_scheme-Non_traded_emissions_road_without_scheme</f>
        <v>-1580.805884142912</v>
      </c>
      <c r="AK21">
        <f t="shared" si="16"/>
        <v>-1580.805884142912</v>
      </c>
      <c r="AL21">
        <f t="shared" si="16"/>
        <v>-1580.805884142912</v>
      </c>
      <c r="AM21">
        <f t="shared" si="16"/>
        <v>-1580.805884142912</v>
      </c>
      <c r="AN21">
        <f t="shared" si="16"/>
        <v>-1580.805884142912</v>
      </c>
      <c r="AO21">
        <f t="shared" si="16"/>
        <v>-1580.805884142912</v>
      </c>
      <c r="AP21">
        <f t="shared" si="16"/>
        <v>-1580.805884142912</v>
      </c>
      <c r="AQ21">
        <f t="shared" si="16"/>
        <v>-1580.805884142912</v>
      </c>
      <c r="AR21">
        <f t="shared" si="16"/>
        <v>-1580.805884142912</v>
      </c>
      <c r="AS21">
        <f t="shared" si="16"/>
        <v>-1580.805884142912</v>
      </c>
      <c r="AT21">
        <f t="shared" si="16"/>
        <v>-1580.805884142912</v>
      </c>
      <c r="AU21">
        <f t="shared" si="16"/>
        <v>-1580.805884142912</v>
      </c>
      <c r="AV21">
        <f t="shared" si="16"/>
        <v>-1580.805884142912</v>
      </c>
      <c r="AW21">
        <f t="shared" si="16"/>
        <v>-1580.805884142912</v>
      </c>
      <c r="AX21">
        <f t="shared" si="16"/>
        <v>-1580.805884142912</v>
      </c>
      <c r="AY21">
        <f t="shared" si="16"/>
        <v>-1580.805884142912</v>
      </c>
      <c r="AZ21">
        <f t="shared" si="16"/>
        <v>-1580.805884142912</v>
      </c>
      <c r="BA21">
        <f t="shared" si="16"/>
        <v>-1580.805884142912</v>
      </c>
      <c r="BB21">
        <f t="shared" si="16"/>
        <v>-1580.805884142912</v>
      </c>
      <c r="BC21">
        <f t="shared" si="16"/>
        <v>-1580.805884142912</v>
      </c>
      <c r="BD21">
        <f t="shared" si="16"/>
        <v>-1580.805884142912</v>
      </c>
      <c r="BE21">
        <f t="shared" si="16"/>
        <v>-1580.805884142912</v>
      </c>
      <c r="BF21">
        <f t="shared" si="16"/>
        <v>-1580.805884142912</v>
      </c>
      <c r="BG21">
        <f t="shared" si="16"/>
        <v>-1580.805884142912</v>
      </c>
      <c r="BH21">
        <f t="shared" si="16"/>
        <v>-1580.805884142912</v>
      </c>
      <c r="BI21">
        <f t="shared" si="16"/>
        <v>-1580.805884142912</v>
      </c>
      <c r="BJ21">
        <f t="shared" si="16"/>
        <v>-1580.805884142912</v>
      </c>
      <c r="BK21">
        <f t="shared" si="16"/>
        <v>-1580.805884142912</v>
      </c>
      <c r="BL21">
        <f t="shared" si="16"/>
        <v>-1580.805884142912</v>
      </c>
      <c r="BM21">
        <f t="shared" si="16"/>
        <v>-1580.805884142912</v>
      </c>
      <c r="BN21">
        <f t="shared" si="16"/>
        <v>-1580.805884142912</v>
      </c>
      <c r="BO21">
        <f t="shared" si="16"/>
        <v>-1580.805884142912</v>
      </c>
      <c r="BP21">
        <f t="shared" ref="BP21:CP21" si="17">Non_traded_emissions_road_with_scheme-Non_traded_emissions_road_without_scheme</f>
        <v>-1580.805884142912</v>
      </c>
      <c r="BQ21">
        <f t="shared" si="17"/>
        <v>-1580.805884142912</v>
      </c>
      <c r="BR21">
        <f t="shared" si="17"/>
        <v>-1580.805884142912</v>
      </c>
      <c r="BS21">
        <f t="shared" si="17"/>
        <v>-1580.805884142912</v>
      </c>
      <c r="BT21">
        <f t="shared" si="17"/>
        <v>-1580.805884142912</v>
      </c>
      <c r="BU21">
        <f t="shared" si="17"/>
        <v>-1580.805884142912</v>
      </c>
      <c r="BV21">
        <f t="shared" si="17"/>
        <v>-1580.805884142912</v>
      </c>
      <c r="BW21">
        <f t="shared" si="17"/>
        <v>-1580.805884142912</v>
      </c>
      <c r="BX21">
        <f t="shared" si="17"/>
        <v>-1580.805884142912</v>
      </c>
      <c r="BY21">
        <f t="shared" si="17"/>
        <v>-1580.805884142912</v>
      </c>
      <c r="BZ21">
        <f t="shared" si="17"/>
        <v>0</v>
      </c>
      <c r="CA21">
        <f t="shared" si="17"/>
        <v>0</v>
      </c>
      <c r="CB21">
        <f t="shared" si="17"/>
        <v>0</v>
      </c>
      <c r="CC21">
        <f t="shared" si="17"/>
        <v>0</v>
      </c>
      <c r="CD21">
        <f t="shared" si="17"/>
        <v>0</v>
      </c>
      <c r="CE21">
        <f t="shared" si="17"/>
        <v>0</v>
      </c>
      <c r="CF21">
        <f t="shared" si="17"/>
        <v>0</v>
      </c>
      <c r="CG21">
        <f t="shared" si="17"/>
        <v>0</v>
      </c>
      <c r="CH21">
        <f t="shared" si="17"/>
        <v>0</v>
      </c>
      <c r="CI21">
        <f t="shared" si="17"/>
        <v>0</v>
      </c>
      <c r="CJ21">
        <f t="shared" si="17"/>
        <v>0</v>
      </c>
      <c r="CK21">
        <f t="shared" si="17"/>
        <v>0</v>
      </c>
      <c r="CL21">
        <f t="shared" si="17"/>
        <v>0</v>
      </c>
      <c r="CM21">
        <f t="shared" si="17"/>
        <v>0</v>
      </c>
      <c r="CN21">
        <f t="shared" si="17"/>
        <v>0</v>
      </c>
      <c r="CO21">
        <f t="shared" si="17"/>
        <v>0</v>
      </c>
      <c r="CP21">
        <f t="shared" si="17"/>
        <v>0</v>
      </c>
      <c r="CQ21" s="62" t="s">
        <v>143</v>
      </c>
    </row>
    <row r="22" spans="2:95" outlineLevel="1" x14ac:dyDescent="0.25">
      <c r="CQ22" s="62"/>
    </row>
    <row r="23" spans="2:95" outlineLevel="1" x14ac:dyDescent="0.25">
      <c r="B23" t="s">
        <v>65</v>
      </c>
      <c r="D23">
        <f t="shared" ref="D23:AI23" si="18">Non_traded_emissions_rail_without_scheme_in*Appraisal_period</f>
        <v>0</v>
      </c>
      <c r="E23">
        <f t="shared" si="18"/>
        <v>0</v>
      </c>
      <c r="F23">
        <f t="shared" si="18"/>
        <v>0</v>
      </c>
      <c r="G23">
        <f t="shared" si="18"/>
        <v>0</v>
      </c>
      <c r="H23">
        <f t="shared" si="18"/>
        <v>0</v>
      </c>
      <c r="I23">
        <f t="shared" si="18"/>
        <v>0</v>
      </c>
      <c r="J23">
        <f t="shared" si="18"/>
        <v>0</v>
      </c>
      <c r="K23">
        <f t="shared" si="18"/>
        <v>0</v>
      </c>
      <c r="L23">
        <f t="shared" si="18"/>
        <v>0</v>
      </c>
      <c r="M23">
        <f t="shared" si="18"/>
        <v>0</v>
      </c>
      <c r="N23">
        <f t="shared" si="18"/>
        <v>0</v>
      </c>
      <c r="O23">
        <f t="shared" si="18"/>
        <v>0</v>
      </c>
      <c r="P23">
        <f t="shared" si="18"/>
        <v>0</v>
      </c>
      <c r="Q23">
        <f t="shared" si="18"/>
        <v>0</v>
      </c>
      <c r="R23">
        <f t="shared" si="18"/>
        <v>0</v>
      </c>
      <c r="S23">
        <f t="shared" si="18"/>
        <v>0</v>
      </c>
      <c r="T23">
        <f t="shared" si="18"/>
        <v>0</v>
      </c>
      <c r="U23">
        <f t="shared" si="18"/>
        <v>0</v>
      </c>
      <c r="V23">
        <f t="shared" si="18"/>
        <v>0</v>
      </c>
      <c r="W23">
        <f t="shared" si="18"/>
        <v>0</v>
      </c>
      <c r="X23">
        <f t="shared" si="18"/>
        <v>0</v>
      </c>
      <c r="Y23">
        <f t="shared" si="18"/>
        <v>0</v>
      </c>
      <c r="Z23">
        <f t="shared" si="18"/>
        <v>0</v>
      </c>
      <c r="AA23">
        <f t="shared" si="18"/>
        <v>0</v>
      </c>
      <c r="AB23">
        <f t="shared" si="18"/>
        <v>0</v>
      </c>
      <c r="AC23">
        <f t="shared" si="18"/>
        <v>0</v>
      </c>
      <c r="AD23">
        <f t="shared" si="18"/>
        <v>0</v>
      </c>
      <c r="AE23">
        <f t="shared" si="18"/>
        <v>0</v>
      </c>
      <c r="AF23">
        <f t="shared" si="18"/>
        <v>0</v>
      </c>
      <c r="AG23">
        <f t="shared" si="18"/>
        <v>0</v>
      </c>
      <c r="AH23">
        <f t="shared" si="18"/>
        <v>0</v>
      </c>
      <c r="AI23">
        <f t="shared" si="18"/>
        <v>0</v>
      </c>
      <c r="AJ23">
        <f t="shared" ref="AJ23:BO23" si="19">Non_traded_emissions_rail_without_scheme_in*Appraisal_period</f>
        <v>0</v>
      </c>
      <c r="AK23">
        <f t="shared" si="19"/>
        <v>0</v>
      </c>
      <c r="AL23">
        <f t="shared" si="19"/>
        <v>0</v>
      </c>
      <c r="AM23">
        <f t="shared" si="19"/>
        <v>0</v>
      </c>
      <c r="AN23">
        <f t="shared" si="19"/>
        <v>0</v>
      </c>
      <c r="AO23">
        <f t="shared" si="19"/>
        <v>0</v>
      </c>
      <c r="AP23">
        <f t="shared" si="19"/>
        <v>0</v>
      </c>
      <c r="AQ23">
        <f t="shared" si="19"/>
        <v>0</v>
      </c>
      <c r="AR23">
        <f t="shared" si="19"/>
        <v>0</v>
      </c>
      <c r="AS23">
        <f t="shared" si="19"/>
        <v>0</v>
      </c>
      <c r="AT23">
        <f t="shared" si="19"/>
        <v>0</v>
      </c>
      <c r="AU23">
        <f t="shared" si="19"/>
        <v>0</v>
      </c>
      <c r="AV23">
        <f t="shared" si="19"/>
        <v>0</v>
      </c>
      <c r="AW23">
        <f t="shared" si="19"/>
        <v>0</v>
      </c>
      <c r="AX23">
        <f t="shared" si="19"/>
        <v>0</v>
      </c>
      <c r="AY23">
        <f t="shared" si="19"/>
        <v>0</v>
      </c>
      <c r="AZ23">
        <f t="shared" si="19"/>
        <v>0</v>
      </c>
      <c r="BA23">
        <f t="shared" si="19"/>
        <v>0</v>
      </c>
      <c r="BB23">
        <f t="shared" si="19"/>
        <v>0</v>
      </c>
      <c r="BC23">
        <f t="shared" si="19"/>
        <v>0</v>
      </c>
      <c r="BD23">
        <f t="shared" si="19"/>
        <v>0</v>
      </c>
      <c r="BE23">
        <f t="shared" si="19"/>
        <v>0</v>
      </c>
      <c r="BF23">
        <f t="shared" si="19"/>
        <v>0</v>
      </c>
      <c r="BG23">
        <f t="shared" si="19"/>
        <v>0</v>
      </c>
      <c r="BH23">
        <f t="shared" si="19"/>
        <v>0</v>
      </c>
      <c r="BI23">
        <f t="shared" si="19"/>
        <v>0</v>
      </c>
      <c r="BJ23">
        <f t="shared" si="19"/>
        <v>0</v>
      </c>
      <c r="BK23">
        <f t="shared" si="19"/>
        <v>0</v>
      </c>
      <c r="BL23">
        <f t="shared" si="19"/>
        <v>0</v>
      </c>
      <c r="BM23">
        <f t="shared" si="19"/>
        <v>0</v>
      </c>
      <c r="BN23">
        <f t="shared" si="19"/>
        <v>0</v>
      </c>
      <c r="BO23">
        <f t="shared" si="19"/>
        <v>0</v>
      </c>
      <c r="BP23">
        <f t="shared" ref="BP23:CP23" si="20">Non_traded_emissions_rail_without_scheme_in*Appraisal_period</f>
        <v>0</v>
      </c>
      <c r="BQ23">
        <f t="shared" si="20"/>
        <v>0</v>
      </c>
      <c r="BR23">
        <f t="shared" si="20"/>
        <v>0</v>
      </c>
      <c r="BS23">
        <f t="shared" si="20"/>
        <v>0</v>
      </c>
      <c r="BT23">
        <f t="shared" si="20"/>
        <v>0</v>
      </c>
      <c r="BU23">
        <f t="shared" si="20"/>
        <v>0</v>
      </c>
      <c r="BV23">
        <f t="shared" si="20"/>
        <v>0</v>
      </c>
      <c r="BW23">
        <f t="shared" si="20"/>
        <v>0</v>
      </c>
      <c r="BX23">
        <f t="shared" si="20"/>
        <v>0</v>
      </c>
      <c r="BY23">
        <f t="shared" si="20"/>
        <v>0</v>
      </c>
      <c r="BZ23">
        <f t="shared" si="20"/>
        <v>0</v>
      </c>
      <c r="CA23">
        <f t="shared" si="20"/>
        <v>0</v>
      </c>
      <c r="CB23">
        <f t="shared" si="20"/>
        <v>0</v>
      </c>
      <c r="CC23">
        <f t="shared" si="20"/>
        <v>0</v>
      </c>
      <c r="CD23">
        <f t="shared" si="20"/>
        <v>0</v>
      </c>
      <c r="CE23">
        <f t="shared" si="20"/>
        <v>0</v>
      </c>
      <c r="CF23">
        <f t="shared" si="20"/>
        <v>0</v>
      </c>
      <c r="CG23">
        <f t="shared" si="20"/>
        <v>0</v>
      </c>
      <c r="CH23">
        <f t="shared" si="20"/>
        <v>0</v>
      </c>
      <c r="CI23">
        <f t="shared" si="20"/>
        <v>0</v>
      </c>
      <c r="CJ23">
        <f t="shared" si="20"/>
        <v>0</v>
      </c>
      <c r="CK23">
        <f t="shared" si="20"/>
        <v>0</v>
      </c>
      <c r="CL23">
        <f t="shared" si="20"/>
        <v>0</v>
      </c>
      <c r="CM23">
        <f t="shared" si="20"/>
        <v>0</v>
      </c>
      <c r="CN23">
        <f t="shared" si="20"/>
        <v>0</v>
      </c>
      <c r="CO23">
        <f t="shared" si="20"/>
        <v>0</v>
      </c>
      <c r="CP23">
        <f t="shared" si="20"/>
        <v>0</v>
      </c>
      <c r="CQ23" s="62" t="s">
        <v>144</v>
      </c>
    </row>
    <row r="24" spans="2:95" outlineLevel="1" x14ac:dyDescent="0.25">
      <c r="B24" t="s">
        <v>67</v>
      </c>
      <c r="D24">
        <f t="shared" ref="D24:AI24" si="21">Non_traded_emissions_rail_with_scheme_in*Appraisal_period</f>
        <v>0</v>
      </c>
      <c r="E24">
        <f t="shared" si="21"/>
        <v>0</v>
      </c>
      <c r="F24">
        <f t="shared" si="21"/>
        <v>0</v>
      </c>
      <c r="G24">
        <f t="shared" si="21"/>
        <v>0</v>
      </c>
      <c r="H24">
        <f t="shared" si="21"/>
        <v>0</v>
      </c>
      <c r="I24">
        <f t="shared" si="21"/>
        <v>0</v>
      </c>
      <c r="J24">
        <f t="shared" si="21"/>
        <v>0</v>
      </c>
      <c r="K24">
        <f t="shared" si="21"/>
        <v>0</v>
      </c>
      <c r="L24">
        <f t="shared" si="21"/>
        <v>0</v>
      </c>
      <c r="M24">
        <f t="shared" si="21"/>
        <v>0</v>
      </c>
      <c r="N24">
        <f t="shared" si="21"/>
        <v>0</v>
      </c>
      <c r="O24">
        <f t="shared" si="21"/>
        <v>0</v>
      </c>
      <c r="P24">
        <f t="shared" si="21"/>
        <v>0</v>
      </c>
      <c r="Q24">
        <f t="shared" si="21"/>
        <v>0</v>
      </c>
      <c r="R24">
        <f t="shared" si="21"/>
        <v>0</v>
      </c>
      <c r="S24">
        <f t="shared" si="21"/>
        <v>0</v>
      </c>
      <c r="T24">
        <f t="shared" si="21"/>
        <v>0</v>
      </c>
      <c r="U24">
        <f t="shared" si="21"/>
        <v>0</v>
      </c>
      <c r="V24">
        <f t="shared" si="21"/>
        <v>0</v>
      </c>
      <c r="W24">
        <f t="shared" si="21"/>
        <v>0</v>
      </c>
      <c r="X24">
        <f t="shared" si="21"/>
        <v>0</v>
      </c>
      <c r="Y24">
        <f t="shared" si="21"/>
        <v>0</v>
      </c>
      <c r="Z24">
        <f t="shared" si="21"/>
        <v>0</v>
      </c>
      <c r="AA24">
        <f t="shared" si="21"/>
        <v>0</v>
      </c>
      <c r="AB24">
        <f t="shared" si="21"/>
        <v>0</v>
      </c>
      <c r="AC24">
        <f t="shared" si="21"/>
        <v>0</v>
      </c>
      <c r="AD24">
        <f t="shared" si="21"/>
        <v>0</v>
      </c>
      <c r="AE24">
        <f t="shared" si="21"/>
        <v>0</v>
      </c>
      <c r="AF24">
        <f t="shared" si="21"/>
        <v>0</v>
      </c>
      <c r="AG24">
        <f t="shared" si="21"/>
        <v>0</v>
      </c>
      <c r="AH24">
        <f t="shared" si="21"/>
        <v>0</v>
      </c>
      <c r="AI24">
        <f t="shared" si="21"/>
        <v>0</v>
      </c>
      <c r="AJ24">
        <f t="shared" ref="AJ24:BO24" si="22">Non_traded_emissions_rail_with_scheme_in*Appraisal_period</f>
        <v>0</v>
      </c>
      <c r="AK24">
        <f t="shared" si="22"/>
        <v>0</v>
      </c>
      <c r="AL24">
        <f t="shared" si="22"/>
        <v>0</v>
      </c>
      <c r="AM24">
        <f t="shared" si="22"/>
        <v>0</v>
      </c>
      <c r="AN24">
        <f t="shared" si="22"/>
        <v>0</v>
      </c>
      <c r="AO24">
        <f t="shared" si="22"/>
        <v>0</v>
      </c>
      <c r="AP24">
        <f t="shared" si="22"/>
        <v>0</v>
      </c>
      <c r="AQ24">
        <f t="shared" si="22"/>
        <v>0</v>
      </c>
      <c r="AR24">
        <f t="shared" si="22"/>
        <v>0</v>
      </c>
      <c r="AS24">
        <f t="shared" si="22"/>
        <v>0</v>
      </c>
      <c r="AT24">
        <f t="shared" si="22"/>
        <v>0</v>
      </c>
      <c r="AU24">
        <f t="shared" si="22"/>
        <v>0</v>
      </c>
      <c r="AV24">
        <f t="shared" si="22"/>
        <v>0</v>
      </c>
      <c r="AW24">
        <f t="shared" si="22"/>
        <v>0</v>
      </c>
      <c r="AX24">
        <f t="shared" si="22"/>
        <v>0</v>
      </c>
      <c r="AY24">
        <f t="shared" si="22"/>
        <v>0</v>
      </c>
      <c r="AZ24">
        <f t="shared" si="22"/>
        <v>0</v>
      </c>
      <c r="BA24">
        <f t="shared" si="22"/>
        <v>0</v>
      </c>
      <c r="BB24">
        <f t="shared" si="22"/>
        <v>0</v>
      </c>
      <c r="BC24">
        <f t="shared" si="22"/>
        <v>0</v>
      </c>
      <c r="BD24">
        <f t="shared" si="22"/>
        <v>0</v>
      </c>
      <c r="BE24">
        <f t="shared" si="22"/>
        <v>0</v>
      </c>
      <c r="BF24">
        <f t="shared" si="22"/>
        <v>0</v>
      </c>
      <c r="BG24">
        <f t="shared" si="22"/>
        <v>0</v>
      </c>
      <c r="BH24">
        <f t="shared" si="22"/>
        <v>0</v>
      </c>
      <c r="BI24">
        <f t="shared" si="22"/>
        <v>0</v>
      </c>
      <c r="BJ24">
        <f t="shared" si="22"/>
        <v>0</v>
      </c>
      <c r="BK24">
        <f t="shared" si="22"/>
        <v>0</v>
      </c>
      <c r="BL24">
        <f t="shared" si="22"/>
        <v>0</v>
      </c>
      <c r="BM24">
        <f t="shared" si="22"/>
        <v>0</v>
      </c>
      <c r="BN24">
        <f t="shared" si="22"/>
        <v>0</v>
      </c>
      <c r="BO24">
        <f t="shared" si="22"/>
        <v>0</v>
      </c>
      <c r="BP24">
        <f t="shared" ref="BP24:CP24" si="23">Non_traded_emissions_rail_with_scheme_in*Appraisal_period</f>
        <v>0</v>
      </c>
      <c r="BQ24">
        <f t="shared" si="23"/>
        <v>0</v>
      </c>
      <c r="BR24">
        <f t="shared" si="23"/>
        <v>0</v>
      </c>
      <c r="BS24">
        <f t="shared" si="23"/>
        <v>0</v>
      </c>
      <c r="BT24">
        <f t="shared" si="23"/>
        <v>0</v>
      </c>
      <c r="BU24">
        <f t="shared" si="23"/>
        <v>0</v>
      </c>
      <c r="BV24">
        <f t="shared" si="23"/>
        <v>0</v>
      </c>
      <c r="BW24">
        <f t="shared" si="23"/>
        <v>0</v>
      </c>
      <c r="BX24">
        <f t="shared" si="23"/>
        <v>0</v>
      </c>
      <c r="BY24">
        <f t="shared" si="23"/>
        <v>0</v>
      </c>
      <c r="BZ24">
        <f t="shared" si="23"/>
        <v>0</v>
      </c>
      <c r="CA24">
        <f t="shared" si="23"/>
        <v>0</v>
      </c>
      <c r="CB24">
        <f t="shared" si="23"/>
        <v>0</v>
      </c>
      <c r="CC24">
        <f t="shared" si="23"/>
        <v>0</v>
      </c>
      <c r="CD24">
        <f t="shared" si="23"/>
        <v>0</v>
      </c>
      <c r="CE24">
        <f t="shared" si="23"/>
        <v>0</v>
      </c>
      <c r="CF24">
        <f t="shared" si="23"/>
        <v>0</v>
      </c>
      <c r="CG24">
        <f t="shared" si="23"/>
        <v>0</v>
      </c>
      <c r="CH24">
        <f t="shared" si="23"/>
        <v>0</v>
      </c>
      <c r="CI24">
        <f t="shared" si="23"/>
        <v>0</v>
      </c>
      <c r="CJ24">
        <f t="shared" si="23"/>
        <v>0</v>
      </c>
      <c r="CK24">
        <f t="shared" si="23"/>
        <v>0</v>
      </c>
      <c r="CL24">
        <f t="shared" si="23"/>
        <v>0</v>
      </c>
      <c r="CM24">
        <f t="shared" si="23"/>
        <v>0</v>
      </c>
      <c r="CN24">
        <f t="shared" si="23"/>
        <v>0</v>
      </c>
      <c r="CO24">
        <f t="shared" si="23"/>
        <v>0</v>
      </c>
      <c r="CP24">
        <f t="shared" si="23"/>
        <v>0</v>
      </c>
      <c r="CQ24" s="62" t="s">
        <v>145</v>
      </c>
    </row>
    <row r="25" spans="2:95" outlineLevel="1" x14ac:dyDescent="0.25">
      <c r="B25" t="s">
        <v>146</v>
      </c>
      <c r="D25">
        <f t="shared" ref="D25:AI25" si="24">Non_traded_emissions_rail_with_scheme-Non_traded_emissions_rail_without_scheme</f>
        <v>0</v>
      </c>
      <c r="E25">
        <f t="shared" si="24"/>
        <v>0</v>
      </c>
      <c r="F25">
        <f t="shared" si="24"/>
        <v>0</v>
      </c>
      <c r="G25">
        <f t="shared" si="24"/>
        <v>0</v>
      </c>
      <c r="H25">
        <f t="shared" si="24"/>
        <v>0</v>
      </c>
      <c r="I25">
        <f t="shared" si="24"/>
        <v>0</v>
      </c>
      <c r="J25">
        <f t="shared" si="24"/>
        <v>0</v>
      </c>
      <c r="K25">
        <f t="shared" si="24"/>
        <v>0</v>
      </c>
      <c r="L25">
        <f t="shared" si="24"/>
        <v>0</v>
      </c>
      <c r="M25">
        <f t="shared" si="24"/>
        <v>0</v>
      </c>
      <c r="N25">
        <f t="shared" si="24"/>
        <v>0</v>
      </c>
      <c r="O25">
        <f t="shared" si="24"/>
        <v>0</v>
      </c>
      <c r="P25">
        <f t="shared" si="24"/>
        <v>0</v>
      </c>
      <c r="Q25">
        <f t="shared" si="24"/>
        <v>0</v>
      </c>
      <c r="R25">
        <f t="shared" si="24"/>
        <v>0</v>
      </c>
      <c r="S25">
        <f t="shared" si="24"/>
        <v>0</v>
      </c>
      <c r="T25">
        <f t="shared" si="24"/>
        <v>0</v>
      </c>
      <c r="U25">
        <f t="shared" si="24"/>
        <v>0</v>
      </c>
      <c r="V25">
        <f t="shared" si="24"/>
        <v>0</v>
      </c>
      <c r="W25">
        <f t="shared" si="24"/>
        <v>0</v>
      </c>
      <c r="X25">
        <f t="shared" si="24"/>
        <v>0</v>
      </c>
      <c r="Y25">
        <f t="shared" si="24"/>
        <v>0</v>
      </c>
      <c r="Z25">
        <f t="shared" si="24"/>
        <v>0</v>
      </c>
      <c r="AA25">
        <f t="shared" si="24"/>
        <v>0</v>
      </c>
      <c r="AB25">
        <f t="shared" si="24"/>
        <v>0</v>
      </c>
      <c r="AC25">
        <f t="shared" si="24"/>
        <v>0</v>
      </c>
      <c r="AD25">
        <f t="shared" si="24"/>
        <v>0</v>
      </c>
      <c r="AE25">
        <f t="shared" si="24"/>
        <v>0</v>
      </c>
      <c r="AF25">
        <f t="shared" si="24"/>
        <v>0</v>
      </c>
      <c r="AG25">
        <f t="shared" si="24"/>
        <v>0</v>
      </c>
      <c r="AH25">
        <f t="shared" si="24"/>
        <v>0</v>
      </c>
      <c r="AI25">
        <f t="shared" si="24"/>
        <v>0</v>
      </c>
      <c r="AJ25">
        <f t="shared" ref="AJ25:BO25" si="25">Non_traded_emissions_rail_with_scheme-Non_traded_emissions_rail_without_scheme</f>
        <v>0</v>
      </c>
      <c r="AK25">
        <f t="shared" si="25"/>
        <v>0</v>
      </c>
      <c r="AL25">
        <f t="shared" si="25"/>
        <v>0</v>
      </c>
      <c r="AM25">
        <f t="shared" si="25"/>
        <v>0</v>
      </c>
      <c r="AN25">
        <f t="shared" si="25"/>
        <v>0</v>
      </c>
      <c r="AO25">
        <f t="shared" si="25"/>
        <v>0</v>
      </c>
      <c r="AP25">
        <f t="shared" si="25"/>
        <v>0</v>
      </c>
      <c r="AQ25">
        <f t="shared" si="25"/>
        <v>0</v>
      </c>
      <c r="AR25">
        <f t="shared" si="25"/>
        <v>0</v>
      </c>
      <c r="AS25">
        <f t="shared" si="25"/>
        <v>0</v>
      </c>
      <c r="AT25">
        <f t="shared" si="25"/>
        <v>0</v>
      </c>
      <c r="AU25">
        <f t="shared" si="25"/>
        <v>0</v>
      </c>
      <c r="AV25">
        <f t="shared" si="25"/>
        <v>0</v>
      </c>
      <c r="AW25">
        <f t="shared" si="25"/>
        <v>0</v>
      </c>
      <c r="AX25">
        <f t="shared" si="25"/>
        <v>0</v>
      </c>
      <c r="AY25">
        <f t="shared" si="25"/>
        <v>0</v>
      </c>
      <c r="AZ25">
        <f t="shared" si="25"/>
        <v>0</v>
      </c>
      <c r="BA25">
        <f t="shared" si="25"/>
        <v>0</v>
      </c>
      <c r="BB25">
        <f t="shared" si="25"/>
        <v>0</v>
      </c>
      <c r="BC25">
        <f t="shared" si="25"/>
        <v>0</v>
      </c>
      <c r="BD25">
        <f t="shared" si="25"/>
        <v>0</v>
      </c>
      <c r="BE25">
        <f t="shared" si="25"/>
        <v>0</v>
      </c>
      <c r="BF25">
        <f t="shared" si="25"/>
        <v>0</v>
      </c>
      <c r="BG25">
        <f t="shared" si="25"/>
        <v>0</v>
      </c>
      <c r="BH25">
        <f t="shared" si="25"/>
        <v>0</v>
      </c>
      <c r="BI25">
        <f t="shared" si="25"/>
        <v>0</v>
      </c>
      <c r="BJ25">
        <f t="shared" si="25"/>
        <v>0</v>
      </c>
      <c r="BK25">
        <f t="shared" si="25"/>
        <v>0</v>
      </c>
      <c r="BL25">
        <f t="shared" si="25"/>
        <v>0</v>
      </c>
      <c r="BM25">
        <f t="shared" si="25"/>
        <v>0</v>
      </c>
      <c r="BN25">
        <f t="shared" si="25"/>
        <v>0</v>
      </c>
      <c r="BO25">
        <f t="shared" si="25"/>
        <v>0</v>
      </c>
      <c r="BP25">
        <f t="shared" ref="BP25:CP25" si="26">Non_traded_emissions_rail_with_scheme-Non_traded_emissions_rail_without_scheme</f>
        <v>0</v>
      </c>
      <c r="BQ25">
        <f t="shared" si="26"/>
        <v>0</v>
      </c>
      <c r="BR25">
        <f t="shared" si="26"/>
        <v>0</v>
      </c>
      <c r="BS25">
        <f t="shared" si="26"/>
        <v>0</v>
      </c>
      <c r="BT25">
        <f t="shared" si="26"/>
        <v>0</v>
      </c>
      <c r="BU25">
        <f t="shared" si="26"/>
        <v>0</v>
      </c>
      <c r="BV25">
        <f t="shared" si="26"/>
        <v>0</v>
      </c>
      <c r="BW25">
        <f t="shared" si="26"/>
        <v>0</v>
      </c>
      <c r="BX25">
        <f t="shared" si="26"/>
        <v>0</v>
      </c>
      <c r="BY25">
        <f t="shared" si="26"/>
        <v>0</v>
      </c>
      <c r="BZ25">
        <f t="shared" si="26"/>
        <v>0</v>
      </c>
      <c r="CA25">
        <f t="shared" si="26"/>
        <v>0</v>
      </c>
      <c r="CB25">
        <f t="shared" si="26"/>
        <v>0</v>
      </c>
      <c r="CC25">
        <f t="shared" si="26"/>
        <v>0</v>
      </c>
      <c r="CD25">
        <f t="shared" si="26"/>
        <v>0</v>
      </c>
      <c r="CE25">
        <f t="shared" si="26"/>
        <v>0</v>
      </c>
      <c r="CF25">
        <f t="shared" si="26"/>
        <v>0</v>
      </c>
      <c r="CG25">
        <f t="shared" si="26"/>
        <v>0</v>
      </c>
      <c r="CH25">
        <f t="shared" si="26"/>
        <v>0</v>
      </c>
      <c r="CI25">
        <f t="shared" si="26"/>
        <v>0</v>
      </c>
      <c r="CJ25">
        <f t="shared" si="26"/>
        <v>0</v>
      </c>
      <c r="CK25">
        <f t="shared" si="26"/>
        <v>0</v>
      </c>
      <c r="CL25">
        <f t="shared" si="26"/>
        <v>0</v>
      </c>
      <c r="CM25">
        <f t="shared" si="26"/>
        <v>0</v>
      </c>
      <c r="CN25">
        <f t="shared" si="26"/>
        <v>0</v>
      </c>
      <c r="CO25">
        <f t="shared" si="26"/>
        <v>0</v>
      </c>
      <c r="CP25">
        <f t="shared" si="26"/>
        <v>0</v>
      </c>
      <c r="CQ25" s="62" t="s">
        <v>147</v>
      </c>
    </row>
    <row r="26" spans="2:95" outlineLevel="1" x14ac:dyDescent="0.25"/>
    <row r="27" spans="2:95" outlineLevel="1" x14ac:dyDescent="0.25">
      <c r="B27" t="s">
        <v>148</v>
      </c>
      <c r="D27">
        <f t="shared" ref="D27:AI27" si="27">Non_traded_emissions_road_change+Non_traded_emissions_rail_change</f>
        <v>0</v>
      </c>
      <c r="E27">
        <f t="shared" si="27"/>
        <v>0</v>
      </c>
      <c r="F27">
        <f t="shared" si="27"/>
        <v>0</v>
      </c>
      <c r="G27">
        <f t="shared" si="27"/>
        <v>0</v>
      </c>
      <c r="H27">
        <f t="shared" si="27"/>
        <v>0</v>
      </c>
      <c r="I27">
        <f t="shared" si="27"/>
        <v>0</v>
      </c>
      <c r="J27">
        <f t="shared" si="27"/>
        <v>0</v>
      </c>
      <c r="K27">
        <f t="shared" si="27"/>
        <v>0</v>
      </c>
      <c r="L27">
        <f t="shared" si="27"/>
        <v>0</v>
      </c>
      <c r="M27">
        <f t="shared" si="27"/>
        <v>0</v>
      </c>
      <c r="N27">
        <f t="shared" si="27"/>
        <v>0</v>
      </c>
      <c r="O27">
        <f t="shared" si="27"/>
        <v>0</v>
      </c>
      <c r="P27">
        <f t="shared" si="27"/>
        <v>0</v>
      </c>
      <c r="Q27">
        <f t="shared" si="27"/>
        <v>0</v>
      </c>
      <c r="R27">
        <f t="shared" si="27"/>
        <v>-3294.6925775259551</v>
      </c>
      <c r="S27">
        <f t="shared" si="27"/>
        <v>-3180.433464633752</v>
      </c>
      <c r="T27">
        <f t="shared" si="27"/>
        <v>-3066.1743517415489</v>
      </c>
      <c r="U27">
        <f t="shared" si="27"/>
        <v>-2951.9152388493458</v>
      </c>
      <c r="V27">
        <f t="shared" si="27"/>
        <v>-2837.6561259571426</v>
      </c>
      <c r="W27">
        <f t="shared" si="27"/>
        <v>-2723.3970130649395</v>
      </c>
      <c r="X27">
        <f t="shared" si="27"/>
        <v>-2609.1379001727364</v>
      </c>
      <c r="Y27">
        <f t="shared" si="27"/>
        <v>-2494.8787872805333</v>
      </c>
      <c r="Z27">
        <f t="shared" si="27"/>
        <v>-2380.6196743883302</v>
      </c>
      <c r="AA27">
        <f t="shared" si="27"/>
        <v>-2266.360561496127</v>
      </c>
      <c r="AB27">
        <f t="shared" si="27"/>
        <v>-2152.1014486039239</v>
      </c>
      <c r="AC27">
        <f t="shared" si="27"/>
        <v>-2037.8423357117208</v>
      </c>
      <c r="AD27">
        <f t="shared" si="27"/>
        <v>-1923.5832228195177</v>
      </c>
      <c r="AE27">
        <f t="shared" si="27"/>
        <v>-1809.3241099273146</v>
      </c>
      <c r="AF27">
        <f t="shared" si="27"/>
        <v>-1695.0649970351114</v>
      </c>
      <c r="AG27">
        <f t="shared" si="27"/>
        <v>-1580.805884142912</v>
      </c>
      <c r="AH27">
        <f t="shared" si="27"/>
        <v>-1580.805884142912</v>
      </c>
      <c r="AI27">
        <f t="shared" si="27"/>
        <v>-1580.805884142912</v>
      </c>
      <c r="AJ27">
        <f t="shared" ref="AJ27:BO27" si="28">Non_traded_emissions_road_change+Non_traded_emissions_rail_change</f>
        <v>-1580.805884142912</v>
      </c>
      <c r="AK27">
        <f t="shared" si="28"/>
        <v>-1580.805884142912</v>
      </c>
      <c r="AL27">
        <f t="shared" si="28"/>
        <v>-1580.805884142912</v>
      </c>
      <c r="AM27">
        <f t="shared" si="28"/>
        <v>-1580.805884142912</v>
      </c>
      <c r="AN27">
        <f t="shared" si="28"/>
        <v>-1580.805884142912</v>
      </c>
      <c r="AO27">
        <f t="shared" si="28"/>
        <v>-1580.805884142912</v>
      </c>
      <c r="AP27">
        <f t="shared" si="28"/>
        <v>-1580.805884142912</v>
      </c>
      <c r="AQ27">
        <f t="shared" si="28"/>
        <v>-1580.805884142912</v>
      </c>
      <c r="AR27">
        <f t="shared" si="28"/>
        <v>-1580.805884142912</v>
      </c>
      <c r="AS27">
        <f t="shared" si="28"/>
        <v>-1580.805884142912</v>
      </c>
      <c r="AT27">
        <f t="shared" si="28"/>
        <v>-1580.805884142912</v>
      </c>
      <c r="AU27">
        <f t="shared" si="28"/>
        <v>-1580.805884142912</v>
      </c>
      <c r="AV27">
        <f t="shared" si="28"/>
        <v>-1580.805884142912</v>
      </c>
      <c r="AW27">
        <f t="shared" si="28"/>
        <v>-1580.805884142912</v>
      </c>
      <c r="AX27">
        <f t="shared" si="28"/>
        <v>-1580.805884142912</v>
      </c>
      <c r="AY27">
        <f t="shared" si="28"/>
        <v>-1580.805884142912</v>
      </c>
      <c r="AZ27">
        <f t="shared" si="28"/>
        <v>-1580.805884142912</v>
      </c>
      <c r="BA27">
        <f t="shared" si="28"/>
        <v>-1580.805884142912</v>
      </c>
      <c r="BB27">
        <f t="shared" si="28"/>
        <v>-1580.805884142912</v>
      </c>
      <c r="BC27">
        <f t="shared" si="28"/>
        <v>-1580.805884142912</v>
      </c>
      <c r="BD27">
        <f t="shared" si="28"/>
        <v>-1580.805884142912</v>
      </c>
      <c r="BE27">
        <f t="shared" si="28"/>
        <v>-1580.805884142912</v>
      </c>
      <c r="BF27">
        <f t="shared" si="28"/>
        <v>-1580.805884142912</v>
      </c>
      <c r="BG27">
        <f t="shared" si="28"/>
        <v>-1580.805884142912</v>
      </c>
      <c r="BH27">
        <f t="shared" si="28"/>
        <v>-1580.805884142912</v>
      </c>
      <c r="BI27">
        <f t="shared" si="28"/>
        <v>-1580.805884142912</v>
      </c>
      <c r="BJ27">
        <f t="shared" si="28"/>
        <v>-1580.805884142912</v>
      </c>
      <c r="BK27">
        <f t="shared" si="28"/>
        <v>-1580.805884142912</v>
      </c>
      <c r="BL27">
        <f t="shared" si="28"/>
        <v>-1580.805884142912</v>
      </c>
      <c r="BM27">
        <f t="shared" si="28"/>
        <v>-1580.805884142912</v>
      </c>
      <c r="BN27">
        <f t="shared" si="28"/>
        <v>-1580.805884142912</v>
      </c>
      <c r="BO27">
        <f t="shared" si="28"/>
        <v>-1580.805884142912</v>
      </c>
      <c r="BP27">
        <f t="shared" ref="BP27:CP27" si="29">Non_traded_emissions_road_change+Non_traded_emissions_rail_change</f>
        <v>-1580.805884142912</v>
      </c>
      <c r="BQ27">
        <f t="shared" si="29"/>
        <v>-1580.805884142912</v>
      </c>
      <c r="BR27">
        <f t="shared" si="29"/>
        <v>-1580.805884142912</v>
      </c>
      <c r="BS27">
        <f t="shared" si="29"/>
        <v>-1580.805884142912</v>
      </c>
      <c r="BT27">
        <f t="shared" si="29"/>
        <v>-1580.805884142912</v>
      </c>
      <c r="BU27">
        <f t="shared" si="29"/>
        <v>-1580.805884142912</v>
      </c>
      <c r="BV27">
        <f t="shared" si="29"/>
        <v>-1580.805884142912</v>
      </c>
      <c r="BW27">
        <f t="shared" si="29"/>
        <v>-1580.805884142912</v>
      </c>
      <c r="BX27">
        <f t="shared" si="29"/>
        <v>-1580.805884142912</v>
      </c>
      <c r="BY27">
        <f t="shared" si="29"/>
        <v>-1580.805884142912</v>
      </c>
      <c r="BZ27">
        <f t="shared" si="29"/>
        <v>0</v>
      </c>
      <c r="CA27">
        <f t="shared" si="29"/>
        <v>0</v>
      </c>
      <c r="CB27">
        <f t="shared" si="29"/>
        <v>0</v>
      </c>
      <c r="CC27">
        <f t="shared" si="29"/>
        <v>0</v>
      </c>
      <c r="CD27">
        <f t="shared" si="29"/>
        <v>0</v>
      </c>
      <c r="CE27">
        <f t="shared" si="29"/>
        <v>0</v>
      </c>
      <c r="CF27">
        <f t="shared" si="29"/>
        <v>0</v>
      </c>
      <c r="CG27">
        <f t="shared" si="29"/>
        <v>0</v>
      </c>
      <c r="CH27">
        <f t="shared" si="29"/>
        <v>0</v>
      </c>
      <c r="CI27">
        <f t="shared" si="29"/>
        <v>0</v>
      </c>
      <c r="CJ27">
        <f t="shared" si="29"/>
        <v>0</v>
      </c>
      <c r="CK27">
        <f t="shared" si="29"/>
        <v>0</v>
      </c>
      <c r="CL27">
        <f t="shared" si="29"/>
        <v>0</v>
      </c>
      <c r="CM27">
        <f t="shared" si="29"/>
        <v>0</v>
      </c>
      <c r="CN27">
        <f t="shared" si="29"/>
        <v>0</v>
      </c>
      <c r="CO27">
        <f t="shared" si="29"/>
        <v>0</v>
      </c>
      <c r="CP27">
        <f t="shared" si="29"/>
        <v>0</v>
      </c>
      <c r="CQ27" s="62" t="s">
        <v>149</v>
      </c>
    </row>
    <row r="28" spans="2:95" outlineLevel="1" x14ac:dyDescent="0.25">
      <c r="CQ28" s="62"/>
    </row>
    <row r="29" spans="2:95" outlineLevel="1" x14ac:dyDescent="0.25">
      <c r="B29" t="s">
        <v>150</v>
      </c>
      <c r="C29">
        <f>SUM(Non_traded_emissions_TOTAL_change)</f>
        <v>-108559.44659563919</v>
      </c>
      <c r="D29" s="62" t="s">
        <v>151</v>
      </c>
    </row>
    <row r="30" spans="2:95" outlineLevel="1" x14ac:dyDescent="0.25"/>
    <row r="31" spans="2:95" s="67" customFormat="1" ht="15.75" outlineLevel="1" x14ac:dyDescent="0.25">
      <c r="B31" s="67" t="s">
        <v>69</v>
      </c>
    </row>
    <row r="32" spans="2:95" outlineLevel="1" x14ac:dyDescent="0.25">
      <c r="B32" t="s">
        <v>61</v>
      </c>
      <c r="D32">
        <f t="shared" ref="D32:AI32" si="30">Traded_emissions_road_without_scheme_in*Appraisal_period</f>
        <v>0</v>
      </c>
      <c r="E32">
        <f t="shared" si="30"/>
        <v>0</v>
      </c>
      <c r="F32">
        <f t="shared" si="30"/>
        <v>0</v>
      </c>
      <c r="G32">
        <f t="shared" si="30"/>
        <v>0</v>
      </c>
      <c r="H32">
        <f t="shared" si="30"/>
        <v>0</v>
      </c>
      <c r="I32">
        <f t="shared" si="30"/>
        <v>0</v>
      </c>
      <c r="J32">
        <f t="shared" si="30"/>
        <v>0</v>
      </c>
      <c r="K32">
        <f t="shared" si="30"/>
        <v>0</v>
      </c>
      <c r="L32">
        <f t="shared" si="30"/>
        <v>0</v>
      </c>
      <c r="M32">
        <f t="shared" si="30"/>
        <v>0</v>
      </c>
      <c r="N32">
        <f t="shared" si="30"/>
        <v>0</v>
      </c>
      <c r="O32">
        <f t="shared" si="30"/>
        <v>0</v>
      </c>
      <c r="P32">
        <f t="shared" si="30"/>
        <v>0</v>
      </c>
      <c r="Q32">
        <f t="shared" si="30"/>
        <v>0</v>
      </c>
      <c r="R32">
        <f t="shared" si="30"/>
        <v>273.80672984890845</v>
      </c>
      <c r="S32">
        <f t="shared" si="30"/>
        <v>283.84782651898422</v>
      </c>
      <c r="T32">
        <f t="shared" si="30"/>
        <v>293.88892318905999</v>
      </c>
      <c r="U32">
        <f t="shared" si="30"/>
        <v>303.93001985913577</v>
      </c>
      <c r="V32">
        <f t="shared" si="30"/>
        <v>313.97111652921154</v>
      </c>
      <c r="W32">
        <f t="shared" si="30"/>
        <v>324.01221319928732</v>
      </c>
      <c r="X32">
        <f t="shared" si="30"/>
        <v>334.05330986936309</v>
      </c>
      <c r="Y32">
        <f t="shared" si="30"/>
        <v>344.09440653943886</v>
      </c>
      <c r="Z32">
        <f t="shared" si="30"/>
        <v>354.13550320951464</v>
      </c>
      <c r="AA32">
        <f t="shared" si="30"/>
        <v>364.17659987959041</v>
      </c>
      <c r="AB32">
        <f t="shared" si="30"/>
        <v>374.21769654966619</v>
      </c>
      <c r="AC32">
        <f t="shared" si="30"/>
        <v>384.25879321974196</v>
      </c>
      <c r="AD32">
        <f t="shared" si="30"/>
        <v>394.29988988981773</v>
      </c>
      <c r="AE32">
        <f t="shared" si="30"/>
        <v>404.34098655989351</v>
      </c>
      <c r="AF32">
        <f t="shared" si="30"/>
        <v>414.38208322996928</v>
      </c>
      <c r="AG32">
        <f t="shared" si="30"/>
        <v>424.42317990004466</v>
      </c>
      <c r="AH32">
        <f t="shared" si="30"/>
        <v>424.42317990004466</v>
      </c>
      <c r="AI32">
        <f t="shared" si="30"/>
        <v>424.42317990004466</v>
      </c>
      <c r="AJ32">
        <f t="shared" ref="AJ32:BO32" si="31">Traded_emissions_road_without_scheme_in*Appraisal_period</f>
        <v>424.42317990004466</v>
      </c>
      <c r="AK32">
        <f t="shared" si="31"/>
        <v>424.42317990004466</v>
      </c>
      <c r="AL32">
        <f t="shared" si="31"/>
        <v>424.42317990004466</v>
      </c>
      <c r="AM32">
        <f t="shared" si="31"/>
        <v>424.42317990004466</v>
      </c>
      <c r="AN32">
        <f t="shared" si="31"/>
        <v>424.42317990004466</v>
      </c>
      <c r="AO32">
        <f t="shared" si="31"/>
        <v>424.42317990004466</v>
      </c>
      <c r="AP32">
        <f t="shared" si="31"/>
        <v>424.42317990004466</v>
      </c>
      <c r="AQ32">
        <f t="shared" si="31"/>
        <v>424.42317990004466</v>
      </c>
      <c r="AR32">
        <f t="shared" si="31"/>
        <v>424.42317990004466</v>
      </c>
      <c r="AS32">
        <f t="shared" si="31"/>
        <v>424.42317990004466</v>
      </c>
      <c r="AT32">
        <f t="shared" si="31"/>
        <v>424.42317990004466</v>
      </c>
      <c r="AU32">
        <f t="shared" si="31"/>
        <v>424.42317990004466</v>
      </c>
      <c r="AV32">
        <f t="shared" si="31"/>
        <v>424.42317990004466</v>
      </c>
      <c r="AW32">
        <f t="shared" si="31"/>
        <v>424.42317990004466</v>
      </c>
      <c r="AX32">
        <f t="shared" si="31"/>
        <v>424.42317990004466</v>
      </c>
      <c r="AY32">
        <f t="shared" si="31"/>
        <v>424.42317990004466</v>
      </c>
      <c r="AZ32">
        <f t="shared" si="31"/>
        <v>424.42317990004466</v>
      </c>
      <c r="BA32">
        <f t="shared" si="31"/>
        <v>424.42317990004466</v>
      </c>
      <c r="BB32">
        <f t="shared" si="31"/>
        <v>424.42317990004466</v>
      </c>
      <c r="BC32">
        <f t="shared" si="31"/>
        <v>424.42317990004466</v>
      </c>
      <c r="BD32">
        <f t="shared" si="31"/>
        <v>424.42317990004466</v>
      </c>
      <c r="BE32">
        <f t="shared" si="31"/>
        <v>424.42317990004466</v>
      </c>
      <c r="BF32">
        <f t="shared" si="31"/>
        <v>424.42317990004466</v>
      </c>
      <c r="BG32">
        <f t="shared" si="31"/>
        <v>424.42317990004466</v>
      </c>
      <c r="BH32">
        <f t="shared" si="31"/>
        <v>424.42317990004466</v>
      </c>
      <c r="BI32">
        <f t="shared" si="31"/>
        <v>424.42317990004466</v>
      </c>
      <c r="BJ32">
        <f t="shared" si="31"/>
        <v>424.42317990004466</v>
      </c>
      <c r="BK32">
        <f t="shared" si="31"/>
        <v>424.42317990004466</v>
      </c>
      <c r="BL32">
        <f t="shared" si="31"/>
        <v>424.42317990004466</v>
      </c>
      <c r="BM32">
        <f t="shared" si="31"/>
        <v>424.42317990004466</v>
      </c>
      <c r="BN32">
        <f t="shared" si="31"/>
        <v>424.42317990004466</v>
      </c>
      <c r="BO32">
        <f t="shared" si="31"/>
        <v>424.42317990004466</v>
      </c>
      <c r="BP32">
        <f t="shared" ref="BP32:CP32" si="32">Traded_emissions_road_without_scheme_in*Appraisal_period</f>
        <v>424.42317990004466</v>
      </c>
      <c r="BQ32">
        <f t="shared" si="32"/>
        <v>424.42317990004466</v>
      </c>
      <c r="BR32">
        <f t="shared" si="32"/>
        <v>424.42317990004466</v>
      </c>
      <c r="BS32">
        <f t="shared" si="32"/>
        <v>424.42317990004466</v>
      </c>
      <c r="BT32">
        <f t="shared" si="32"/>
        <v>424.42317990004466</v>
      </c>
      <c r="BU32">
        <f t="shared" si="32"/>
        <v>424.42317990004466</v>
      </c>
      <c r="BV32">
        <f t="shared" si="32"/>
        <v>424.42317990004466</v>
      </c>
      <c r="BW32">
        <f t="shared" si="32"/>
        <v>424.42317990004466</v>
      </c>
      <c r="BX32">
        <f t="shared" si="32"/>
        <v>424.42317990004466</v>
      </c>
      <c r="BY32">
        <f t="shared" si="32"/>
        <v>424.42317990004466</v>
      </c>
      <c r="BZ32">
        <f t="shared" si="32"/>
        <v>0</v>
      </c>
      <c r="CA32">
        <f t="shared" si="32"/>
        <v>0</v>
      </c>
      <c r="CB32">
        <f t="shared" si="32"/>
        <v>0</v>
      </c>
      <c r="CC32">
        <f t="shared" si="32"/>
        <v>0</v>
      </c>
      <c r="CD32">
        <f t="shared" si="32"/>
        <v>0</v>
      </c>
      <c r="CE32">
        <f t="shared" si="32"/>
        <v>0</v>
      </c>
      <c r="CF32">
        <f t="shared" si="32"/>
        <v>0</v>
      </c>
      <c r="CG32">
        <f t="shared" si="32"/>
        <v>0</v>
      </c>
      <c r="CH32">
        <f t="shared" si="32"/>
        <v>0</v>
      </c>
      <c r="CI32">
        <f t="shared" si="32"/>
        <v>0</v>
      </c>
      <c r="CJ32">
        <f t="shared" si="32"/>
        <v>0</v>
      </c>
      <c r="CK32">
        <f t="shared" si="32"/>
        <v>0</v>
      </c>
      <c r="CL32">
        <f t="shared" si="32"/>
        <v>0</v>
      </c>
      <c r="CM32">
        <f t="shared" si="32"/>
        <v>0</v>
      </c>
      <c r="CN32">
        <f t="shared" si="32"/>
        <v>0</v>
      </c>
      <c r="CO32">
        <f t="shared" si="32"/>
        <v>0</v>
      </c>
      <c r="CP32">
        <f t="shared" si="32"/>
        <v>0</v>
      </c>
      <c r="CQ32" s="62" t="s">
        <v>152</v>
      </c>
    </row>
    <row r="33" spans="2:95" outlineLevel="1" x14ac:dyDescent="0.25">
      <c r="B33" t="s">
        <v>63</v>
      </c>
      <c r="D33">
        <f t="shared" ref="D33:AI33" si="33">Traded_emissions_road_with_scheme_in*Appraisal_period</f>
        <v>0</v>
      </c>
      <c r="E33">
        <f t="shared" si="33"/>
        <v>0</v>
      </c>
      <c r="F33">
        <f t="shared" si="33"/>
        <v>0</v>
      </c>
      <c r="G33">
        <f t="shared" si="33"/>
        <v>0</v>
      </c>
      <c r="H33">
        <f t="shared" si="33"/>
        <v>0</v>
      </c>
      <c r="I33">
        <f t="shared" si="33"/>
        <v>0</v>
      </c>
      <c r="J33">
        <f t="shared" si="33"/>
        <v>0</v>
      </c>
      <c r="K33">
        <f t="shared" si="33"/>
        <v>0</v>
      </c>
      <c r="L33">
        <f t="shared" si="33"/>
        <v>0</v>
      </c>
      <c r="M33">
        <f t="shared" si="33"/>
        <v>0</v>
      </c>
      <c r="N33">
        <f t="shared" si="33"/>
        <v>0</v>
      </c>
      <c r="O33">
        <f t="shared" si="33"/>
        <v>0</v>
      </c>
      <c r="P33">
        <f t="shared" si="33"/>
        <v>0</v>
      </c>
      <c r="Q33">
        <f t="shared" si="33"/>
        <v>0</v>
      </c>
      <c r="R33">
        <f t="shared" si="33"/>
        <v>251.30466440763405</v>
      </c>
      <c r="S33">
        <f t="shared" si="33"/>
        <v>262.45233477588857</v>
      </c>
      <c r="T33">
        <f t="shared" si="33"/>
        <v>273.6000051441431</v>
      </c>
      <c r="U33">
        <f t="shared" si="33"/>
        <v>284.74767551239762</v>
      </c>
      <c r="V33">
        <f t="shared" si="33"/>
        <v>295.89534588065214</v>
      </c>
      <c r="W33">
        <f t="shared" si="33"/>
        <v>307.04301624890667</v>
      </c>
      <c r="X33">
        <f t="shared" si="33"/>
        <v>318.19068661716119</v>
      </c>
      <c r="Y33">
        <f t="shared" si="33"/>
        <v>329.33835698541571</v>
      </c>
      <c r="Z33">
        <f t="shared" si="33"/>
        <v>340.48602735367024</v>
      </c>
      <c r="AA33">
        <f t="shared" si="33"/>
        <v>351.63369772192476</v>
      </c>
      <c r="AB33">
        <f t="shared" si="33"/>
        <v>362.78136809017928</v>
      </c>
      <c r="AC33">
        <f t="shared" si="33"/>
        <v>373.92903845843381</v>
      </c>
      <c r="AD33">
        <f t="shared" si="33"/>
        <v>385.07670882668833</v>
      </c>
      <c r="AE33">
        <f t="shared" si="33"/>
        <v>396.22437919494286</v>
      </c>
      <c r="AF33">
        <f t="shared" si="33"/>
        <v>407.37204956319738</v>
      </c>
      <c r="AG33">
        <f t="shared" si="33"/>
        <v>418.51971993145168</v>
      </c>
      <c r="AH33">
        <f t="shared" si="33"/>
        <v>418.51971993145168</v>
      </c>
      <c r="AI33">
        <f t="shared" si="33"/>
        <v>418.51971993145168</v>
      </c>
      <c r="AJ33">
        <f t="shared" ref="AJ33:BO33" si="34">Traded_emissions_road_with_scheme_in*Appraisal_period</f>
        <v>418.51971993145168</v>
      </c>
      <c r="AK33">
        <f t="shared" si="34"/>
        <v>418.51971993145168</v>
      </c>
      <c r="AL33">
        <f t="shared" si="34"/>
        <v>418.51971993145168</v>
      </c>
      <c r="AM33">
        <f t="shared" si="34"/>
        <v>418.51971993145168</v>
      </c>
      <c r="AN33">
        <f t="shared" si="34"/>
        <v>418.51971993145168</v>
      </c>
      <c r="AO33">
        <f t="shared" si="34"/>
        <v>418.51971993145168</v>
      </c>
      <c r="AP33">
        <f t="shared" si="34"/>
        <v>418.51971993145168</v>
      </c>
      <c r="AQ33">
        <f t="shared" si="34"/>
        <v>418.51971993145168</v>
      </c>
      <c r="AR33">
        <f t="shared" si="34"/>
        <v>418.51971993145168</v>
      </c>
      <c r="AS33">
        <f t="shared" si="34"/>
        <v>418.51971993145168</v>
      </c>
      <c r="AT33">
        <f t="shared" si="34"/>
        <v>418.51971993145168</v>
      </c>
      <c r="AU33">
        <f t="shared" si="34"/>
        <v>418.51971993145168</v>
      </c>
      <c r="AV33">
        <f t="shared" si="34"/>
        <v>418.51971993145168</v>
      </c>
      <c r="AW33">
        <f t="shared" si="34"/>
        <v>418.51971993145168</v>
      </c>
      <c r="AX33">
        <f t="shared" si="34"/>
        <v>418.51971993145168</v>
      </c>
      <c r="AY33">
        <f t="shared" si="34"/>
        <v>418.51971993145168</v>
      </c>
      <c r="AZ33">
        <f t="shared" si="34"/>
        <v>418.51971993145168</v>
      </c>
      <c r="BA33">
        <f t="shared" si="34"/>
        <v>418.51971993145168</v>
      </c>
      <c r="BB33">
        <f t="shared" si="34"/>
        <v>418.51971993145168</v>
      </c>
      <c r="BC33">
        <f t="shared" si="34"/>
        <v>418.51971993145168</v>
      </c>
      <c r="BD33">
        <f t="shared" si="34"/>
        <v>418.51971993145168</v>
      </c>
      <c r="BE33">
        <f t="shared" si="34"/>
        <v>418.51971993145168</v>
      </c>
      <c r="BF33">
        <f t="shared" si="34"/>
        <v>418.51971993145168</v>
      </c>
      <c r="BG33">
        <f t="shared" si="34"/>
        <v>418.51971993145168</v>
      </c>
      <c r="BH33">
        <f t="shared" si="34"/>
        <v>418.51971993145168</v>
      </c>
      <c r="BI33">
        <f t="shared" si="34"/>
        <v>418.51971993145168</v>
      </c>
      <c r="BJ33">
        <f t="shared" si="34"/>
        <v>418.51971993145168</v>
      </c>
      <c r="BK33">
        <f t="shared" si="34"/>
        <v>418.51971993145168</v>
      </c>
      <c r="BL33">
        <f t="shared" si="34"/>
        <v>418.51971993145168</v>
      </c>
      <c r="BM33">
        <f t="shared" si="34"/>
        <v>418.51971993145168</v>
      </c>
      <c r="BN33">
        <f t="shared" si="34"/>
        <v>418.51971993145168</v>
      </c>
      <c r="BO33">
        <f t="shared" si="34"/>
        <v>418.51971993145168</v>
      </c>
      <c r="BP33">
        <f t="shared" ref="BP33:CP33" si="35">Traded_emissions_road_with_scheme_in*Appraisal_period</f>
        <v>418.51971993145168</v>
      </c>
      <c r="BQ33">
        <f t="shared" si="35"/>
        <v>418.51971993145168</v>
      </c>
      <c r="BR33">
        <f t="shared" si="35"/>
        <v>418.51971993145168</v>
      </c>
      <c r="BS33">
        <f t="shared" si="35"/>
        <v>418.51971993145168</v>
      </c>
      <c r="BT33">
        <f t="shared" si="35"/>
        <v>418.51971993145168</v>
      </c>
      <c r="BU33">
        <f t="shared" si="35"/>
        <v>418.51971993145168</v>
      </c>
      <c r="BV33">
        <f t="shared" si="35"/>
        <v>418.51971993145168</v>
      </c>
      <c r="BW33">
        <f t="shared" si="35"/>
        <v>418.51971993145168</v>
      </c>
      <c r="BX33">
        <f t="shared" si="35"/>
        <v>418.51971993145168</v>
      </c>
      <c r="BY33">
        <f t="shared" si="35"/>
        <v>418.51971993145168</v>
      </c>
      <c r="BZ33">
        <f t="shared" si="35"/>
        <v>0</v>
      </c>
      <c r="CA33">
        <f t="shared" si="35"/>
        <v>0</v>
      </c>
      <c r="CB33">
        <f t="shared" si="35"/>
        <v>0</v>
      </c>
      <c r="CC33">
        <f t="shared" si="35"/>
        <v>0</v>
      </c>
      <c r="CD33">
        <f t="shared" si="35"/>
        <v>0</v>
      </c>
      <c r="CE33">
        <f t="shared" si="35"/>
        <v>0</v>
      </c>
      <c r="CF33">
        <f t="shared" si="35"/>
        <v>0</v>
      </c>
      <c r="CG33">
        <f t="shared" si="35"/>
        <v>0</v>
      </c>
      <c r="CH33">
        <f t="shared" si="35"/>
        <v>0</v>
      </c>
      <c r="CI33">
        <f t="shared" si="35"/>
        <v>0</v>
      </c>
      <c r="CJ33">
        <f t="shared" si="35"/>
        <v>0</v>
      </c>
      <c r="CK33">
        <f t="shared" si="35"/>
        <v>0</v>
      </c>
      <c r="CL33">
        <f t="shared" si="35"/>
        <v>0</v>
      </c>
      <c r="CM33">
        <f t="shared" si="35"/>
        <v>0</v>
      </c>
      <c r="CN33">
        <f t="shared" si="35"/>
        <v>0</v>
      </c>
      <c r="CO33">
        <f t="shared" si="35"/>
        <v>0</v>
      </c>
      <c r="CP33">
        <f t="shared" si="35"/>
        <v>0</v>
      </c>
      <c r="CQ33" s="62" t="s">
        <v>153</v>
      </c>
    </row>
    <row r="34" spans="2:95" outlineLevel="1" x14ac:dyDescent="0.25">
      <c r="B34" t="s">
        <v>142</v>
      </c>
      <c r="D34">
        <f t="shared" ref="D34:AI34" si="36">Traded_emissions_road_with_scheme-Traded_emissions_road_without_scheme</f>
        <v>0</v>
      </c>
      <c r="E34">
        <f t="shared" si="36"/>
        <v>0</v>
      </c>
      <c r="F34">
        <f t="shared" si="36"/>
        <v>0</v>
      </c>
      <c r="G34">
        <f t="shared" si="36"/>
        <v>0</v>
      </c>
      <c r="H34">
        <f t="shared" si="36"/>
        <v>0</v>
      </c>
      <c r="I34">
        <f t="shared" si="36"/>
        <v>0</v>
      </c>
      <c r="J34">
        <f t="shared" si="36"/>
        <v>0</v>
      </c>
      <c r="K34">
        <f t="shared" si="36"/>
        <v>0</v>
      </c>
      <c r="L34">
        <f t="shared" si="36"/>
        <v>0</v>
      </c>
      <c r="M34">
        <f t="shared" si="36"/>
        <v>0</v>
      </c>
      <c r="N34">
        <f t="shared" si="36"/>
        <v>0</v>
      </c>
      <c r="O34">
        <f t="shared" si="36"/>
        <v>0</v>
      </c>
      <c r="P34">
        <f t="shared" si="36"/>
        <v>0</v>
      </c>
      <c r="Q34">
        <f t="shared" si="36"/>
        <v>0</v>
      </c>
      <c r="R34">
        <f t="shared" si="36"/>
        <v>-22.502065441274397</v>
      </c>
      <c r="S34">
        <f t="shared" si="36"/>
        <v>-21.395491743095647</v>
      </c>
      <c r="T34">
        <f t="shared" si="36"/>
        <v>-20.288918044916898</v>
      </c>
      <c r="U34">
        <f t="shared" si="36"/>
        <v>-19.182344346738148</v>
      </c>
      <c r="V34">
        <f t="shared" si="36"/>
        <v>-18.075770648559399</v>
      </c>
      <c r="W34">
        <f t="shared" si="36"/>
        <v>-16.969196950380649</v>
      </c>
      <c r="X34">
        <f t="shared" si="36"/>
        <v>-15.8626232522019</v>
      </c>
      <c r="Y34">
        <f t="shared" si="36"/>
        <v>-14.75604955402315</v>
      </c>
      <c r="Z34">
        <f t="shared" si="36"/>
        <v>-13.6494758558444</v>
      </c>
      <c r="AA34">
        <f t="shared" si="36"/>
        <v>-12.542902157665651</v>
      </c>
      <c r="AB34">
        <f t="shared" si="36"/>
        <v>-11.436328459486901</v>
      </c>
      <c r="AC34">
        <f t="shared" si="36"/>
        <v>-10.329754761308152</v>
      </c>
      <c r="AD34">
        <f t="shared" si="36"/>
        <v>-9.2231810631294024</v>
      </c>
      <c r="AE34">
        <f t="shared" si="36"/>
        <v>-8.1166073649506529</v>
      </c>
      <c r="AF34">
        <f t="shared" si="36"/>
        <v>-7.0100336667719034</v>
      </c>
      <c r="AG34">
        <f t="shared" si="36"/>
        <v>-5.9034599685929834</v>
      </c>
      <c r="AH34">
        <f t="shared" si="36"/>
        <v>-5.9034599685929834</v>
      </c>
      <c r="AI34">
        <f t="shared" si="36"/>
        <v>-5.9034599685929834</v>
      </c>
      <c r="AJ34">
        <f t="shared" ref="AJ34:BO34" si="37">Traded_emissions_road_with_scheme-Traded_emissions_road_without_scheme</f>
        <v>-5.9034599685929834</v>
      </c>
      <c r="AK34">
        <f t="shared" si="37"/>
        <v>-5.9034599685929834</v>
      </c>
      <c r="AL34">
        <f t="shared" si="37"/>
        <v>-5.9034599685929834</v>
      </c>
      <c r="AM34">
        <f t="shared" si="37"/>
        <v>-5.9034599685929834</v>
      </c>
      <c r="AN34">
        <f t="shared" si="37"/>
        <v>-5.9034599685929834</v>
      </c>
      <c r="AO34">
        <f t="shared" si="37"/>
        <v>-5.9034599685929834</v>
      </c>
      <c r="AP34">
        <f t="shared" si="37"/>
        <v>-5.9034599685929834</v>
      </c>
      <c r="AQ34">
        <f t="shared" si="37"/>
        <v>-5.9034599685929834</v>
      </c>
      <c r="AR34">
        <f t="shared" si="37"/>
        <v>-5.9034599685929834</v>
      </c>
      <c r="AS34">
        <f t="shared" si="37"/>
        <v>-5.9034599685929834</v>
      </c>
      <c r="AT34">
        <f t="shared" si="37"/>
        <v>-5.9034599685929834</v>
      </c>
      <c r="AU34">
        <f t="shared" si="37"/>
        <v>-5.9034599685929834</v>
      </c>
      <c r="AV34">
        <f t="shared" si="37"/>
        <v>-5.9034599685929834</v>
      </c>
      <c r="AW34">
        <f t="shared" si="37"/>
        <v>-5.9034599685929834</v>
      </c>
      <c r="AX34">
        <f t="shared" si="37"/>
        <v>-5.9034599685929834</v>
      </c>
      <c r="AY34">
        <f t="shared" si="37"/>
        <v>-5.9034599685929834</v>
      </c>
      <c r="AZ34">
        <f t="shared" si="37"/>
        <v>-5.9034599685929834</v>
      </c>
      <c r="BA34">
        <f t="shared" si="37"/>
        <v>-5.9034599685929834</v>
      </c>
      <c r="BB34">
        <f t="shared" si="37"/>
        <v>-5.9034599685929834</v>
      </c>
      <c r="BC34">
        <f t="shared" si="37"/>
        <v>-5.9034599685929834</v>
      </c>
      <c r="BD34">
        <f t="shared" si="37"/>
        <v>-5.9034599685929834</v>
      </c>
      <c r="BE34">
        <f t="shared" si="37"/>
        <v>-5.9034599685929834</v>
      </c>
      <c r="BF34">
        <f t="shared" si="37"/>
        <v>-5.9034599685929834</v>
      </c>
      <c r="BG34">
        <f t="shared" si="37"/>
        <v>-5.9034599685929834</v>
      </c>
      <c r="BH34">
        <f t="shared" si="37"/>
        <v>-5.9034599685929834</v>
      </c>
      <c r="BI34">
        <f t="shared" si="37"/>
        <v>-5.9034599685929834</v>
      </c>
      <c r="BJ34">
        <f t="shared" si="37"/>
        <v>-5.9034599685929834</v>
      </c>
      <c r="BK34">
        <f t="shared" si="37"/>
        <v>-5.9034599685929834</v>
      </c>
      <c r="BL34">
        <f t="shared" si="37"/>
        <v>-5.9034599685929834</v>
      </c>
      <c r="BM34">
        <f t="shared" si="37"/>
        <v>-5.9034599685929834</v>
      </c>
      <c r="BN34">
        <f t="shared" si="37"/>
        <v>-5.9034599685929834</v>
      </c>
      <c r="BO34">
        <f t="shared" si="37"/>
        <v>-5.9034599685929834</v>
      </c>
      <c r="BP34">
        <f t="shared" ref="BP34:CP34" si="38">Traded_emissions_road_with_scheme-Traded_emissions_road_without_scheme</f>
        <v>-5.9034599685929834</v>
      </c>
      <c r="BQ34">
        <f t="shared" si="38"/>
        <v>-5.9034599685929834</v>
      </c>
      <c r="BR34">
        <f t="shared" si="38"/>
        <v>-5.9034599685929834</v>
      </c>
      <c r="BS34">
        <f t="shared" si="38"/>
        <v>-5.9034599685929834</v>
      </c>
      <c r="BT34">
        <f t="shared" si="38"/>
        <v>-5.9034599685929834</v>
      </c>
      <c r="BU34">
        <f t="shared" si="38"/>
        <v>-5.9034599685929834</v>
      </c>
      <c r="BV34">
        <f t="shared" si="38"/>
        <v>-5.9034599685929834</v>
      </c>
      <c r="BW34">
        <f t="shared" si="38"/>
        <v>-5.9034599685929834</v>
      </c>
      <c r="BX34">
        <f t="shared" si="38"/>
        <v>-5.9034599685929834</v>
      </c>
      <c r="BY34">
        <f t="shared" si="38"/>
        <v>-5.9034599685929834</v>
      </c>
      <c r="BZ34">
        <f t="shared" si="38"/>
        <v>0</v>
      </c>
      <c r="CA34">
        <f t="shared" si="38"/>
        <v>0</v>
      </c>
      <c r="CB34">
        <f t="shared" si="38"/>
        <v>0</v>
      </c>
      <c r="CC34">
        <f t="shared" si="38"/>
        <v>0</v>
      </c>
      <c r="CD34">
        <f t="shared" si="38"/>
        <v>0</v>
      </c>
      <c r="CE34">
        <f t="shared" si="38"/>
        <v>0</v>
      </c>
      <c r="CF34">
        <f t="shared" si="38"/>
        <v>0</v>
      </c>
      <c r="CG34">
        <f t="shared" si="38"/>
        <v>0</v>
      </c>
      <c r="CH34">
        <f t="shared" si="38"/>
        <v>0</v>
      </c>
      <c r="CI34">
        <f t="shared" si="38"/>
        <v>0</v>
      </c>
      <c r="CJ34">
        <f t="shared" si="38"/>
        <v>0</v>
      </c>
      <c r="CK34">
        <f t="shared" si="38"/>
        <v>0</v>
      </c>
      <c r="CL34">
        <f t="shared" si="38"/>
        <v>0</v>
      </c>
      <c r="CM34">
        <f t="shared" si="38"/>
        <v>0</v>
      </c>
      <c r="CN34">
        <f t="shared" si="38"/>
        <v>0</v>
      </c>
      <c r="CO34">
        <f t="shared" si="38"/>
        <v>0</v>
      </c>
      <c r="CP34">
        <f t="shared" si="38"/>
        <v>0</v>
      </c>
      <c r="CQ34" s="62" t="s">
        <v>154</v>
      </c>
    </row>
    <row r="35" spans="2:95" outlineLevel="1" x14ac:dyDescent="0.25">
      <c r="CQ35" s="62"/>
    </row>
    <row r="36" spans="2:95" outlineLevel="1" x14ac:dyDescent="0.25">
      <c r="B36" t="s">
        <v>65</v>
      </c>
      <c r="D36">
        <f t="shared" ref="D36:AI36" si="39">Traded_emissions_rail_without_scheme_in*Appraisal_period</f>
        <v>0</v>
      </c>
      <c r="E36">
        <f t="shared" si="39"/>
        <v>0</v>
      </c>
      <c r="F36">
        <f t="shared" si="39"/>
        <v>0</v>
      </c>
      <c r="G36">
        <f t="shared" si="39"/>
        <v>0</v>
      </c>
      <c r="H36">
        <f t="shared" si="39"/>
        <v>0</v>
      </c>
      <c r="I36">
        <f t="shared" si="39"/>
        <v>0</v>
      </c>
      <c r="J36">
        <f t="shared" si="39"/>
        <v>0</v>
      </c>
      <c r="K36">
        <f t="shared" si="39"/>
        <v>0</v>
      </c>
      <c r="L36">
        <f t="shared" si="39"/>
        <v>0</v>
      </c>
      <c r="M36">
        <f t="shared" si="39"/>
        <v>0</v>
      </c>
      <c r="N36">
        <f t="shared" si="39"/>
        <v>0</v>
      </c>
      <c r="O36">
        <f t="shared" si="39"/>
        <v>0</v>
      </c>
      <c r="P36">
        <f t="shared" si="39"/>
        <v>0</v>
      </c>
      <c r="Q36">
        <f t="shared" si="39"/>
        <v>0</v>
      </c>
      <c r="R36">
        <f t="shared" si="39"/>
        <v>0</v>
      </c>
      <c r="S36">
        <f t="shared" si="39"/>
        <v>0</v>
      </c>
      <c r="T36">
        <f t="shared" si="39"/>
        <v>0</v>
      </c>
      <c r="U36">
        <f t="shared" si="39"/>
        <v>0</v>
      </c>
      <c r="V36">
        <f t="shared" si="39"/>
        <v>0</v>
      </c>
      <c r="W36">
        <f t="shared" si="39"/>
        <v>0</v>
      </c>
      <c r="X36">
        <f t="shared" si="39"/>
        <v>0</v>
      </c>
      <c r="Y36">
        <f t="shared" si="39"/>
        <v>0</v>
      </c>
      <c r="Z36">
        <f t="shared" si="39"/>
        <v>0</v>
      </c>
      <c r="AA36">
        <f t="shared" si="39"/>
        <v>0</v>
      </c>
      <c r="AB36">
        <f t="shared" si="39"/>
        <v>0</v>
      </c>
      <c r="AC36">
        <f t="shared" si="39"/>
        <v>0</v>
      </c>
      <c r="AD36">
        <f t="shared" si="39"/>
        <v>0</v>
      </c>
      <c r="AE36">
        <f t="shared" si="39"/>
        <v>0</v>
      </c>
      <c r="AF36">
        <f t="shared" si="39"/>
        <v>0</v>
      </c>
      <c r="AG36">
        <f t="shared" si="39"/>
        <v>0</v>
      </c>
      <c r="AH36">
        <f t="shared" si="39"/>
        <v>0</v>
      </c>
      <c r="AI36">
        <f t="shared" si="39"/>
        <v>0</v>
      </c>
      <c r="AJ36">
        <f t="shared" ref="AJ36:BO36" si="40">Traded_emissions_rail_without_scheme_in*Appraisal_period</f>
        <v>0</v>
      </c>
      <c r="AK36">
        <f t="shared" si="40"/>
        <v>0</v>
      </c>
      <c r="AL36">
        <f t="shared" si="40"/>
        <v>0</v>
      </c>
      <c r="AM36">
        <f t="shared" si="40"/>
        <v>0</v>
      </c>
      <c r="AN36">
        <f t="shared" si="40"/>
        <v>0</v>
      </c>
      <c r="AO36">
        <f t="shared" si="40"/>
        <v>0</v>
      </c>
      <c r="AP36">
        <f t="shared" si="40"/>
        <v>0</v>
      </c>
      <c r="AQ36">
        <f t="shared" si="40"/>
        <v>0</v>
      </c>
      <c r="AR36">
        <f t="shared" si="40"/>
        <v>0</v>
      </c>
      <c r="AS36">
        <f t="shared" si="40"/>
        <v>0</v>
      </c>
      <c r="AT36">
        <f t="shared" si="40"/>
        <v>0</v>
      </c>
      <c r="AU36">
        <f t="shared" si="40"/>
        <v>0</v>
      </c>
      <c r="AV36">
        <f t="shared" si="40"/>
        <v>0</v>
      </c>
      <c r="AW36">
        <f t="shared" si="40"/>
        <v>0</v>
      </c>
      <c r="AX36">
        <f t="shared" si="40"/>
        <v>0</v>
      </c>
      <c r="AY36">
        <f t="shared" si="40"/>
        <v>0</v>
      </c>
      <c r="AZ36">
        <f t="shared" si="40"/>
        <v>0</v>
      </c>
      <c r="BA36">
        <f t="shared" si="40"/>
        <v>0</v>
      </c>
      <c r="BB36">
        <f t="shared" si="40"/>
        <v>0</v>
      </c>
      <c r="BC36">
        <f t="shared" si="40"/>
        <v>0</v>
      </c>
      <c r="BD36">
        <f t="shared" si="40"/>
        <v>0</v>
      </c>
      <c r="BE36">
        <f t="shared" si="40"/>
        <v>0</v>
      </c>
      <c r="BF36">
        <f t="shared" si="40"/>
        <v>0</v>
      </c>
      <c r="BG36">
        <f t="shared" si="40"/>
        <v>0</v>
      </c>
      <c r="BH36">
        <f t="shared" si="40"/>
        <v>0</v>
      </c>
      <c r="BI36">
        <f t="shared" si="40"/>
        <v>0</v>
      </c>
      <c r="BJ36">
        <f t="shared" si="40"/>
        <v>0</v>
      </c>
      <c r="BK36">
        <f t="shared" si="40"/>
        <v>0</v>
      </c>
      <c r="BL36">
        <f t="shared" si="40"/>
        <v>0</v>
      </c>
      <c r="BM36">
        <f t="shared" si="40"/>
        <v>0</v>
      </c>
      <c r="BN36">
        <f t="shared" si="40"/>
        <v>0</v>
      </c>
      <c r="BO36">
        <f t="shared" si="40"/>
        <v>0</v>
      </c>
      <c r="BP36">
        <f t="shared" ref="BP36:CP36" si="41">Traded_emissions_rail_without_scheme_in*Appraisal_period</f>
        <v>0</v>
      </c>
      <c r="BQ36">
        <f t="shared" si="41"/>
        <v>0</v>
      </c>
      <c r="BR36">
        <f t="shared" si="41"/>
        <v>0</v>
      </c>
      <c r="BS36">
        <f t="shared" si="41"/>
        <v>0</v>
      </c>
      <c r="BT36">
        <f t="shared" si="41"/>
        <v>0</v>
      </c>
      <c r="BU36">
        <f t="shared" si="41"/>
        <v>0</v>
      </c>
      <c r="BV36">
        <f t="shared" si="41"/>
        <v>0</v>
      </c>
      <c r="BW36">
        <f t="shared" si="41"/>
        <v>0</v>
      </c>
      <c r="BX36">
        <f t="shared" si="41"/>
        <v>0</v>
      </c>
      <c r="BY36">
        <f t="shared" si="41"/>
        <v>0</v>
      </c>
      <c r="BZ36">
        <f t="shared" si="41"/>
        <v>0</v>
      </c>
      <c r="CA36">
        <f t="shared" si="41"/>
        <v>0</v>
      </c>
      <c r="CB36">
        <f t="shared" si="41"/>
        <v>0</v>
      </c>
      <c r="CC36">
        <f t="shared" si="41"/>
        <v>0</v>
      </c>
      <c r="CD36">
        <f t="shared" si="41"/>
        <v>0</v>
      </c>
      <c r="CE36">
        <f t="shared" si="41"/>
        <v>0</v>
      </c>
      <c r="CF36">
        <f t="shared" si="41"/>
        <v>0</v>
      </c>
      <c r="CG36">
        <f t="shared" si="41"/>
        <v>0</v>
      </c>
      <c r="CH36">
        <f t="shared" si="41"/>
        <v>0</v>
      </c>
      <c r="CI36">
        <f t="shared" si="41"/>
        <v>0</v>
      </c>
      <c r="CJ36">
        <f t="shared" si="41"/>
        <v>0</v>
      </c>
      <c r="CK36">
        <f t="shared" si="41"/>
        <v>0</v>
      </c>
      <c r="CL36">
        <f t="shared" si="41"/>
        <v>0</v>
      </c>
      <c r="CM36">
        <f t="shared" si="41"/>
        <v>0</v>
      </c>
      <c r="CN36">
        <f t="shared" si="41"/>
        <v>0</v>
      </c>
      <c r="CO36">
        <f t="shared" si="41"/>
        <v>0</v>
      </c>
      <c r="CP36">
        <f t="shared" si="41"/>
        <v>0</v>
      </c>
      <c r="CQ36" s="62" t="s">
        <v>155</v>
      </c>
    </row>
    <row r="37" spans="2:95" outlineLevel="1" x14ac:dyDescent="0.25">
      <c r="B37" t="s">
        <v>67</v>
      </c>
      <c r="D37">
        <f t="shared" ref="D37:AI37" si="42">Traded_emissions_rail_with_scheme_in*Appraisal_period</f>
        <v>0</v>
      </c>
      <c r="E37">
        <f t="shared" si="42"/>
        <v>0</v>
      </c>
      <c r="F37">
        <f t="shared" si="42"/>
        <v>0</v>
      </c>
      <c r="G37">
        <f t="shared" si="42"/>
        <v>0</v>
      </c>
      <c r="H37">
        <f t="shared" si="42"/>
        <v>0</v>
      </c>
      <c r="I37">
        <f t="shared" si="42"/>
        <v>0</v>
      </c>
      <c r="J37">
        <f t="shared" si="42"/>
        <v>0</v>
      </c>
      <c r="K37">
        <f t="shared" si="42"/>
        <v>0</v>
      </c>
      <c r="L37">
        <f t="shared" si="42"/>
        <v>0</v>
      </c>
      <c r="M37">
        <f t="shared" si="42"/>
        <v>0</v>
      </c>
      <c r="N37">
        <f t="shared" si="42"/>
        <v>0</v>
      </c>
      <c r="O37">
        <f t="shared" si="42"/>
        <v>0</v>
      </c>
      <c r="P37">
        <f t="shared" si="42"/>
        <v>0</v>
      </c>
      <c r="Q37">
        <f t="shared" si="42"/>
        <v>0</v>
      </c>
      <c r="R37">
        <f t="shared" si="42"/>
        <v>0</v>
      </c>
      <c r="S37">
        <f t="shared" si="42"/>
        <v>0</v>
      </c>
      <c r="T37">
        <f t="shared" si="42"/>
        <v>0</v>
      </c>
      <c r="U37">
        <f t="shared" si="42"/>
        <v>0</v>
      </c>
      <c r="V37">
        <f t="shared" si="42"/>
        <v>0</v>
      </c>
      <c r="W37">
        <f t="shared" si="42"/>
        <v>0</v>
      </c>
      <c r="X37">
        <f t="shared" si="42"/>
        <v>0</v>
      </c>
      <c r="Y37">
        <f t="shared" si="42"/>
        <v>0</v>
      </c>
      <c r="Z37">
        <f t="shared" si="42"/>
        <v>0</v>
      </c>
      <c r="AA37">
        <f t="shared" si="42"/>
        <v>0</v>
      </c>
      <c r="AB37">
        <f t="shared" si="42"/>
        <v>0</v>
      </c>
      <c r="AC37">
        <f t="shared" si="42"/>
        <v>0</v>
      </c>
      <c r="AD37">
        <f t="shared" si="42"/>
        <v>0</v>
      </c>
      <c r="AE37">
        <f t="shared" si="42"/>
        <v>0</v>
      </c>
      <c r="AF37">
        <f t="shared" si="42"/>
        <v>0</v>
      </c>
      <c r="AG37">
        <f t="shared" si="42"/>
        <v>0</v>
      </c>
      <c r="AH37">
        <f t="shared" si="42"/>
        <v>0</v>
      </c>
      <c r="AI37">
        <f t="shared" si="42"/>
        <v>0</v>
      </c>
      <c r="AJ37">
        <f t="shared" ref="AJ37:BO37" si="43">Traded_emissions_rail_with_scheme_in*Appraisal_period</f>
        <v>0</v>
      </c>
      <c r="AK37">
        <f t="shared" si="43"/>
        <v>0</v>
      </c>
      <c r="AL37">
        <f t="shared" si="43"/>
        <v>0</v>
      </c>
      <c r="AM37">
        <f t="shared" si="43"/>
        <v>0</v>
      </c>
      <c r="AN37">
        <f t="shared" si="43"/>
        <v>0</v>
      </c>
      <c r="AO37">
        <f t="shared" si="43"/>
        <v>0</v>
      </c>
      <c r="AP37">
        <f t="shared" si="43"/>
        <v>0</v>
      </c>
      <c r="AQ37">
        <f t="shared" si="43"/>
        <v>0</v>
      </c>
      <c r="AR37">
        <f t="shared" si="43"/>
        <v>0</v>
      </c>
      <c r="AS37">
        <f t="shared" si="43"/>
        <v>0</v>
      </c>
      <c r="AT37">
        <f t="shared" si="43"/>
        <v>0</v>
      </c>
      <c r="AU37">
        <f t="shared" si="43"/>
        <v>0</v>
      </c>
      <c r="AV37">
        <f t="shared" si="43"/>
        <v>0</v>
      </c>
      <c r="AW37">
        <f t="shared" si="43"/>
        <v>0</v>
      </c>
      <c r="AX37">
        <f t="shared" si="43"/>
        <v>0</v>
      </c>
      <c r="AY37">
        <f t="shared" si="43"/>
        <v>0</v>
      </c>
      <c r="AZ37">
        <f t="shared" si="43"/>
        <v>0</v>
      </c>
      <c r="BA37">
        <f t="shared" si="43"/>
        <v>0</v>
      </c>
      <c r="BB37">
        <f t="shared" si="43"/>
        <v>0</v>
      </c>
      <c r="BC37">
        <f t="shared" si="43"/>
        <v>0</v>
      </c>
      <c r="BD37">
        <f t="shared" si="43"/>
        <v>0</v>
      </c>
      <c r="BE37">
        <f t="shared" si="43"/>
        <v>0</v>
      </c>
      <c r="BF37">
        <f t="shared" si="43"/>
        <v>0</v>
      </c>
      <c r="BG37">
        <f t="shared" si="43"/>
        <v>0</v>
      </c>
      <c r="BH37">
        <f t="shared" si="43"/>
        <v>0</v>
      </c>
      <c r="BI37">
        <f t="shared" si="43"/>
        <v>0</v>
      </c>
      <c r="BJ37">
        <f t="shared" si="43"/>
        <v>0</v>
      </c>
      <c r="BK37">
        <f t="shared" si="43"/>
        <v>0</v>
      </c>
      <c r="BL37">
        <f t="shared" si="43"/>
        <v>0</v>
      </c>
      <c r="BM37">
        <f t="shared" si="43"/>
        <v>0</v>
      </c>
      <c r="BN37">
        <f t="shared" si="43"/>
        <v>0</v>
      </c>
      <c r="BO37">
        <f t="shared" si="43"/>
        <v>0</v>
      </c>
      <c r="BP37">
        <f t="shared" ref="BP37:CP37" si="44">Traded_emissions_rail_with_scheme_in*Appraisal_period</f>
        <v>0</v>
      </c>
      <c r="BQ37">
        <f t="shared" si="44"/>
        <v>0</v>
      </c>
      <c r="BR37">
        <f t="shared" si="44"/>
        <v>0</v>
      </c>
      <c r="BS37">
        <f t="shared" si="44"/>
        <v>0</v>
      </c>
      <c r="BT37">
        <f t="shared" si="44"/>
        <v>0</v>
      </c>
      <c r="BU37">
        <f t="shared" si="44"/>
        <v>0</v>
      </c>
      <c r="BV37">
        <f t="shared" si="44"/>
        <v>0</v>
      </c>
      <c r="BW37">
        <f t="shared" si="44"/>
        <v>0</v>
      </c>
      <c r="BX37">
        <f t="shared" si="44"/>
        <v>0</v>
      </c>
      <c r="BY37">
        <f t="shared" si="44"/>
        <v>0</v>
      </c>
      <c r="BZ37">
        <f t="shared" si="44"/>
        <v>0</v>
      </c>
      <c r="CA37">
        <f t="shared" si="44"/>
        <v>0</v>
      </c>
      <c r="CB37">
        <f t="shared" si="44"/>
        <v>0</v>
      </c>
      <c r="CC37">
        <f t="shared" si="44"/>
        <v>0</v>
      </c>
      <c r="CD37">
        <f t="shared" si="44"/>
        <v>0</v>
      </c>
      <c r="CE37">
        <f t="shared" si="44"/>
        <v>0</v>
      </c>
      <c r="CF37">
        <f t="shared" si="44"/>
        <v>0</v>
      </c>
      <c r="CG37">
        <f t="shared" si="44"/>
        <v>0</v>
      </c>
      <c r="CH37">
        <f t="shared" si="44"/>
        <v>0</v>
      </c>
      <c r="CI37">
        <f t="shared" si="44"/>
        <v>0</v>
      </c>
      <c r="CJ37">
        <f t="shared" si="44"/>
        <v>0</v>
      </c>
      <c r="CK37">
        <f t="shared" si="44"/>
        <v>0</v>
      </c>
      <c r="CL37">
        <f t="shared" si="44"/>
        <v>0</v>
      </c>
      <c r="CM37">
        <f t="shared" si="44"/>
        <v>0</v>
      </c>
      <c r="CN37">
        <f t="shared" si="44"/>
        <v>0</v>
      </c>
      <c r="CO37">
        <f t="shared" si="44"/>
        <v>0</v>
      </c>
      <c r="CP37">
        <f t="shared" si="44"/>
        <v>0</v>
      </c>
      <c r="CQ37" s="62" t="s">
        <v>156</v>
      </c>
    </row>
    <row r="38" spans="2:95" outlineLevel="1" x14ac:dyDescent="0.25">
      <c r="B38" t="s">
        <v>146</v>
      </c>
      <c r="D38">
        <f t="shared" ref="D38:AI38" si="45">Traded_emissions_rail_with_scheme-Traded_emissions_rail_without_scheme</f>
        <v>0</v>
      </c>
      <c r="E38">
        <f t="shared" si="45"/>
        <v>0</v>
      </c>
      <c r="F38">
        <f t="shared" si="45"/>
        <v>0</v>
      </c>
      <c r="G38">
        <f t="shared" si="45"/>
        <v>0</v>
      </c>
      <c r="H38">
        <f t="shared" si="45"/>
        <v>0</v>
      </c>
      <c r="I38">
        <f t="shared" si="45"/>
        <v>0</v>
      </c>
      <c r="J38">
        <f t="shared" si="45"/>
        <v>0</v>
      </c>
      <c r="K38">
        <f t="shared" si="45"/>
        <v>0</v>
      </c>
      <c r="L38">
        <f t="shared" si="45"/>
        <v>0</v>
      </c>
      <c r="M38">
        <f t="shared" si="45"/>
        <v>0</v>
      </c>
      <c r="N38">
        <f t="shared" si="45"/>
        <v>0</v>
      </c>
      <c r="O38">
        <f t="shared" si="45"/>
        <v>0</v>
      </c>
      <c r="P38">
        <f t="shared" si="45"/>
        <v>0</v>
      </c>
      <c r="Q38">
        <f t="shared" si="45"/>
        <v>0</v>
      </c>
      <c r="R38">
        <f t="shared" si="45"/>
        <v>0</v>
      </c>
      <c r="S38">
        <f t="shared" si="45"/>
        <v>0</v>
      </c>
      <c r="T38">
        <f t="shared" si="45"/>
        <v>0</v>
      </c>
      <c r="U38">
        <f t="shared" si="45"/>
        <v>0</v>
      </c>
      <c r="V38">
        <f t="shared" si="45"/>
        <v>0</v>
      </c>
      <c r="W38">
        <f t="shared" si="45"/>
        <v>0</v>
      </c>
      <c r="X38">
        <f t="shared" si="45"/>
        <v>0</v>
      </c>
      <c r="Y38">
        <f t="shared" si="45"/>
        <v>0</v>
      </c>
      <c r="Z38">
        <f t="shared" si="45"/>
        <v>0</v>
      </c>
      <c r="AA38">
        <f t="shared" si="45"/>
        <v>0</v>
      </c>
      <c r="AB38">
        <f t="shared" si="45"/>
        <v>0</v>
      </c>
      <c r="AC38">
        <f t="shared" si="45"/>
        <v>0</v>
      </c>
      <c r="AD38">
        <f t="shared" si="45"/>
        <v>0</v>
      </c>
      <c r="AE38">
        <f t="shared" si="45"/>
        <v>0</v>
      </c>
      <c r="AF38">
        <f t="shared" si="45"/>
        <v>0</v>
      </c>
      <c r="AG38">
        <f t="shared" si="45"/>
        <v>0</v>
      </c>
      <c r="AH38">
        <f t="shared" si="45"/>
        <v>0</v>
      </c>
      <c r="AI38">
        <f t="shared" si="45"/>
        <v>0</v>
      </c>
      <c r="AJ38">
        <f t="shared" ref="AJ38:BO38" si="46">Traded_emissions_rail_with_scheme-Traded_emissions_rail_without_scheme</f>
        <v>0</v>
      </c>
      <c r="AK38">
        <f t="shared" si="46"/>
        <v>0</v>
      </c>
      <c r="AL38">
        <f t="shared" si="46"/>
        <v>0</v>
      </c>
      <c r="AM38">
        <f t="shared" si="46"/>
        <v>0</v>
      </c>
      <c r="AN38">
        <f t="shared" si="46"/>
        <v>0</v>
      </c>
      <c r="AO38">
        <f t="shared" si="46"/>
        <v>0</v>
      </c>
      <c r="AP38">
        <f t="shared" si="46"/>
        <v>0</v>
      </c>
      <c r="AQ38">
        <f t="shared" si="46"/>
        <v>0</v>
      </c>
      <c r="AR38">
        <f t="shared" si="46"/>
        <v>0</v>
      </c>
      <c r="AS38">
        <f t="shared" si="46"/>
        <v>0</v>
      </c>
      <c r="AT38">
        <f t="shared" si="46"/>
        <v>0</v>
      </c>
      <c r="AU38">
        <f t="shared" si="46"/>
        <v>0</v>
      </c>
      <c r="AV38">
        <f t="shared" si="46"/>
        <v>0</v>
      </c>
      <c r="AW38">
        <f t="shared" si="46"/>
        <v>0</v>
      </c>
      <c r="AX38">
        <f t="shared" si="46"/>
        <v>0</v>
      </c>
      <c r="AY38">
        <f t="shared" si="46"/>
        <v>0</v>
      </c>
      <c r="AZ38">
        <f t="shared" si="46"/>
        <v>0</v>
      </c>
      <c r="BA38">
        <f t="shared" si="46"/>
        <v>0</v>
      </c>
      <c r="BB38">
        <f t="shared" si="46"/>
        <v>0</v>
      </c>
      <c r="BC38">
        <f t="shared" si="46"/>
        <v>0</v>
      </c>
      <c r="BD38">
        <f t="shared" si="46"/>
        <v>0</v>
      </c>
      <c r="BE38">
        <f t="shared" si="46"/>
        <v>0</v>
      </c>
      <c r="BF38">
        <f t="shared" si="46"/>
        <v>0</v>
      </c>
      <c r="BG38">
        <f t="shared" si="46"/>
        <v>0</v>
      </c>
      <c r="BH38">
        <f t="shared" si="46"/>
        <v>0</v>
      </c>
      <c r="BI38">
        <f t="shared" si="46"/>
        <v>0</v>
      </c>
      <c r="BJ38">
        <f t="shared" si="46"/>
        <v>0</v>
      </c>
      <c r="BK38">
        <f t="shared" si="46"/>
        <v>0</v>
      </c>
      <c r="BL38">
        <f t="shared" si="46"/>
        <v>0</v>
      </c>
      <c r="BM38">
        <f t="shared" si="46"/>
        <v>0</v>
      </c>
      <c r="BN38">
        <f t="shared" si="46"/>
        <v>0</v>
      </c>
      <c r="BO38">
        <f t="shared" si="46"/>
        <v>0</v>
      </c>
      <c r="BP38">
        <f t="shared" ref="BP38:CP38" si="47">Traded_emissions_rail_with_scheme-Traded_emissions_rail_without_scheme</f>
        <v>0</v>
      </c>
      <c r="BQ38">
        <f t="shared" si="47"/>
        <v>0</v>
      </c>
      <c r="BR38">
        <f t="shared" si="47"/>
        <v>0</v>
      </c>
      <c r="BS38">
        <f t="shared" si="47"/>
        <v>0</v>
      </c>
      <c r="BT38">
        <f t="shared" si="47"/>
        <v>0</v>
      </c>
      <c r="BU38">
        <f t="shared" si="47"/>
        <v>0</v>
      </c>
      <c r="BV38">
        <f t="shared" si="47"/>
        <v>0</v>
      </c>
      <c r="BW38">
        <f t="shared" si="47"/>
        <v>0</v>
      </c>
      <c r="BX38">
        <f t="shared" si="47"/>
        <v>0</v>
      </c>
      <c r="BY38">
        <f t="shared" si="47"/>
        <v>0</v>
      </c>
      <c r="BZ38">
        <f t="shared" si="47"/>
        <v>0</v>
      </c>
      <c r="CA38">
        <f t="shared" si="47"/>
        <v>0</v>
      </c>
      <c r="CB38">
        <f t="shared" si="47"/>
        <v>0</v>
      </c>
      <c r="CC38">
        <f t="shared" si="47"/>
        <v>0</v>
      </c>
      <c r="CD38">
        <f t="shared" si="47"/>
        <v>0</v>
      </c>
      <c r="CE38">
        <f t="shared" si="47"/>
        <v>0</v>
      </c>
      <c r="CF38">
        <f t="shared" si="47"/>
        <v>0</v>
      </c>
      <c r="CG38">
        <f t="shared" si="47"/>
        <v>0</v>
      </c>
      <c r="CH38">
        <f t="shared" si="47"/>
        <v>0</v>
      </c>
      <c r="CI38">
        <f t="shared" si="47"/>
        <v>0</v>
      </c>
      <c r="CJ38">
        <f t="shared" si="47"/>
        <v>0</v>
      </c>
      <c r="CK38">
        <f t="shared" si="47"/>
        <v>0</v>
      </c>
      <c r="CL38">
        <f t="shared" si="47"/>
        <v>0</v>
      </c>
      <c r="CM38">
        <f t="shared" si="47"/>
        <v>0</v>
      </c>
      <c r="CN38">
        <f t="shared" si="47"/>
        <v>0</v>
      </c>
      <c r="CO38">
        <f t="shared" si="47"/>
        <v>0</v>
      </c>
      <c r="CP38">
        <f t="shared" si="47"/>
        <v>0</v>
      </c>
      <c r="CQ38" s="62" t="s">
        <v>157</v>
      </c>
    </row>
    <row r="39" spans="2:95" outlineLevel="1" x14ac:dyDescent="0.25"/>
    <row r="40" spans="2:95" outlineLevel="1" x14ac:dyDescent="0.25">
      <c r="B40" t="s">
        <v>158</v>
      </c>
      <c r="D40">
        <f t="shared" ref="D40:AI40" si="48">Traded_emissions_road_change+Traded_emissions_rail_change</f>
        <v>0</v>
      </c>
      <c r="E40">
        <f t="shared" si="48"/>
        <v>0</v>
      </c>
      <c r="F40">
        <f t="shared" si="48"/>
        <v>0</v>
      </c>
      <c r="G40">
        <f t="shared" si="48"/>
        <v>0</v>
      </c>
      <c r="H40">
        <f t="shared" si="48"/>
        <v>0</v>
      </c>
      <c r="I40">
        <f t="shared" si="48"/>
        <v>0</v>
      </c>
      <c r="J40">
        <f t="shared" si="48"/>
        <v>0</v>
      </c>
      <c r="K40">
        <f t="shared" si="48"/>
        <v>0</v>
      </c>
      <c r="L40">
        <f t="shared" si="48"/>
        <v>0</v>
      </c>
      <c r="M40">
        <f t="shared" si="48"/>
        <v>0</v>
      </c>
      <c r="N40">
        <f t="shared" si="48"/>
        <v>0</v>
      </c>
      <c r="O40">
        <f t="shared" si="48"/>
        <v>0</v>
      </c>
      <c r="P40">
        <f t="shared" si="48"/>
        <v>0</v>
      </c>
      <c r="Q40">
        <f t="shared" si="48"/>
        <v>0</v>
      </c>
      <c r="R40">
        <f t="shared" si="48"/>
        <v>-22.502065441274397</v>
      </c>
      <c r="S40">
        <f t="shared" si="48"/>
        <v>-21.395491743095647</v>
      </c>
      <c r="T40">
        <f t="shared" si="48"/>
        <v>-20.288918044916898</v>
      </c>
      <c r="U40">
        <f t="shared" si="48"/>
        <v>-19.182344346738148</v>
      </c>
      <c r="V40">
        <f t="shared" si="48"/>
        <v>-18.075770648559399</v>
      </c>
      <c r="W40">
        <f t="shared" si="48"/>
        <v>-16.969196950380649</v>
      </c>
      <c r="X40">
        <f t="shared" si="48"/>
        <v>-15.8626232522019</v>
      </c>
      <c r="Y40">
        <f t="shared" si="48"/>
        <v>-14.75604955402315</v>
      </c>
      <c r="Z40">
        <f t="shared" si="48"/>
        <v>-13.6494758558444</v>
      </c>
      <c r="AA40">
        <f t="shared" si="48"/>
        <v>-12.542902157665651</v>
      </c>
      <c r="AB40">
        <f t="shared" si="48"/>
        <v>-11.436328459486901</v>
      </c>
      <c r="AC40">
        <f t="shared" si="48"/>
        <v>-10.329754761308152</v>
      </c>
      <c r="AD40">
        <f t="shared" si="48"/>
        <v>-9.2231810631294024</v>
      </c>
      <c r="AE40">
        <f t="shared" si="48"/>
        <v>-8.1166073649506529</v>
      </c>
      <c r="AF40">
        <f t="shared" si="48"/>
        <v>-7.0100336667719034</v>
      </c>
      <c r="AG40">
        <f t="shared" si="48"/>
        <v>-5.9034599685929834</v>
      </c>
      <c r="AH40">
        <f t="shared" si="48"/>
        <v>-5.9034599685929834</v>
      </c>
      <c r="AI40">
        <f t="shared" si="48"/>
        <v>-5.9034599685929834</v>
      </c>
      <c r="AJ40">
        <f t="shared" ref="AJ40:BO40" si="49">Traded_emissions_road_change+Traded_emissions_rail_change</f>
        <v>-5.9034599685929834</v>
      </c>
      <c r="AK40">
        <f t="shared" si="49"/>
        <v>-5.9034599685929834</v>
      </c>
      <c r="AL40">
        <f t="shared" si="49"/>
        <v>-5.9034599685929834</v>
      </c>
      <c r="AM40">
        <f t="shared" si="49"/>
        <v>-5.9034599685929834</v>
      </c>
      <c r="AN40">
        <f t="shared" si="49"/>
        <v>-5.9034599685929834</v>
      </c>
      <c r="AO40">
        <f t="shared" si="49"/>
        <v>-5.9034599685929834</v>
      </c>
      <c r="AP40">
        <f t="shared" si="49"/>
        <v>-5.9034599685929834</v>
      </c>
      <c r="AQ40">
        <f t="shared" si="49"/>
        <v>-5.9034599685929834</v>
      </c>
      <c r="AR40">
        <f t="shared" si="49"/>
        <v>-5.9034599685929834</v>
      </c>
      <c r="AS40">
        <f t="shared" si="49"/>
        <v>-5.9034599685929834</v>
      </c>
      <c r="AT40">
        <f t="shared" si="49"/>
        <v>-5.9034599685929834</v>
      </c>
      <c r="AU40">
        <f t="shared" si="49"/>
        <v>-5.9034599685929834</v>
      </c>
      <c r="AV40">
        <f t="shared" si="49"/>
        <v>-5.9034599685929834</v>
      </c>
      <c r="AW40">
        <f t="shared" si="49"/>
        <v>-5.9034599685929834</v>
      </c>
      <c r="AX40">
        <f t="shared" si="49"/>
        <v>-5.9034599685929834</v>
      </c>
      <c r="AY40">
        <f t="shared" si="49"/>
        <v>-5.9034599685929834</v>
      </c>
      <c r="AZ40">
        <f t="shared" si="49"/>
        <v>-5.9034599685929834</v>
      </c>
      <c r="BA40">
        <f t="shared" si="49"/>
        <v>-5.9034599685929834</v>
      </c>
      <c r="BB40">
        <f t="shared" si="49"/>
        <v>-5.9034599685929834</v>
      </c>
      <c r="BC40">
        <f t="shared" si="49"/>
        <v>-5.9034599685929834</v>
      </c>
      <c r="BD40">
        <f t="shared" si="49"/>
        <v>-5.9034599685929834</v>
      </c>
      <c r="BE40">
        <f t="shared" si="49"/>
        <v>-5.9034599685929834</v>
      </c>
      <c r="BF40">
        <f t="shared" si="49"/>
        <v>-5.9034599685929834</v>
      </c>
      <c r="BG40">
        <f t="shared" si="49"/>
        <v>-5.9034599685929834</v>
      </c>
      <c r="BH40">
        <f t="shared" si="49"/>
        <v>-5.9034599685929834</v>
      </c>
      <c r="BI40">
        <f t="shared" si="49"/>
        <v>-5.9034599685929834</v>
      </c>
      <c r="BJ40">
        <f t="shared" si="49"/>
        <v>-5.9034599685929834</v>
      </c>
      <c r="BK40">
        <f t="shared" si="49"/>
        <v>-5.9034599685929834</v>
      </c>
      <c r="BL40">
        <f t="shared" si="49"/>
        <v>-5.9034599685929834</v>
      </c>
      <c r="BM40">
        <f t="shared" si="49"/>
        <v>-5.9034599685929834</v>
      </c>
      <c r="BN40">
        <f t="shared" si="49"/>
        <v>-5.9034599685929834</v>
      </c>
      <c r="BO40">
        <f t="shared" si="49"/>
        <v>-5.9034599685929834</v>
      </c>
      <c r="BP40">
        <f t="shared" ref="BP40:CP40" si="50">Traded_emissions_road_change+Traded_emissions_rail_change</f>
        <v>-5.9034599685929834</v>
      </c>
      <c r="BQ40">
        <f t="shared" si="50"/>
        <v>-5.9034599685929834</v>
      </c>
      <c r="BR40">
        <f t="shared" si="50"/>
        <v>-5.9034599685929834</v>
      </c>
      <c r="BS40">
        <f t="shared" si="50"/>
        <v>-5.9034599685929834</v>
      </c>
      <c r="BT40">
        <f t="shared" si="50"/>
        <v>-5.9034599685929834</v>
      </c>
      <c r="BU40">
        <f t="shared" si="50"/>
        <v>-5.9034599685929834</v>
      </c>
      <c r="BV40">
        <f t="shared" si="50"/>
        <v>-5.9034599685929834</v>
      </c>
      <c r="BW40">
        <f t="shared" si="50"/>
        <v>-5.9034599685929834</v>
      </c>
      <c r="BX40">
        <f t="shared" si="50"/>
        <v>-5.9034599685929834</v>
      </c>
      <c r="BY40">
        <f t="shared" si="50"/>
        <v>-5.9034599685929834</v>
      </c>
      <c r="BZ40">
        <f t="shared" si="50"/>
        <v>0</v>
      </c>
      <c r="CA40">
        <f t="shared" si="50"/>
        <v>0</v>
      </c>
      <c r="CB40">
        <f t="shared" si="50"/>
        <v>0</v>
      </c>
      <c r="CC40">
        <f t="shared" si="50"/>
        <v>0</v>
      </c>
      <c r="CD40">
        <f t="shared" si="50"/>
        <v>0</v>
      </c>
      <c r="CE40">
        <f t="shared" si="50"/>
        <v>0</v>
      </c>
      <c r="CF40">
        <f t="shared" si="50"/>
        <v>0</v>
      </c>
      <c r="CG40">
        <f t="shared" si="50"/>
        <v>0</v>
      </c>
      <c r="CH40">
        <f t="shared" si="50"/>
        <v>0</v>
      </c>
      <c r="CI40">
        <f t="shared" si="50"/>
        <v>0</v>
      </c>
      <c r="CJ40">
        <f t="shared" si="50"/>
        <v>0</v>
      </c>
      <c r="CK40">
        <f t="shared" si="50"/>
        <v>0</v>
      </c>
      <c r="CL40">
        <f t="shared" si="50"/>
        <v>0</v>
      </c>
      <c r="CM40">
        <f t="shared" si="50"/>
        <v>0</v>
      </c>
      <c r="CN40">
        <f t="shared" si="50"/>
        <v>0</v>
      </c>
      <c r="CO40">
        <f t="shared" si="50"/>
        <v>0</v>
      </c>
      <c r="CP40">
        <f t="shared" si="50"/>
        <v>0</v>
      </c>
      <c r="CQ40" s="62" t="s">
        <v>159</v>
      </c>
    </row>
    <row r="41" spans="2:95" outlineLevel="1" x14ac:dyDescent="0.25">
      <c r="CQ41" s="62"/>
    </row>
    <row r="42" spans="2:95" outlineLevel="1" x14ac:dyDescent="0.25">
      <c r="B42" t="s">
        <v>150</v>
      </c>
      <c r="C42">
        <f>SUM(Traded_emissions_TOTAL_change)</f>
        <v>-486.9964418970315</v>
      </c>
      <c r="D42" s="62" t="s">
        <v>160</v>
      </c>
      <c r="CQ42" s="62"/>
    </row>
    <row r="43" spans="2:95" outlineLevel="1" x14ac:dyDescent="0.25"/>
    <row r="44" spans="2:95" s="67" customFormat="1" ht="15.75" outlineLevel="1" x14ac:dyDescent="0.25">
      <c r="B44" s="67" t="s">
        <v>161</v>
      </c>
      <c r="D44" s="67">
        <f t="shared" ref="D44:AI44" si="51">Traded_emissions_TOTAL_change+Non_traded_emissions_TOTAL_change</f>
        <v>0</v>
      </c>
      <c r="E44" s="67">
        <f t="shared" si="51"/>
        <v>0</v>
      </c>
      <c r="F44" s="67">
        <f t="shared" si="51"/>
        <v>0</v>
      </c>
      <c r="G44" s="67">
        <f t="shared" si="51"/>
        <v>0</v>
      </c>
      <c r="H44" s="67">
        <f t="shared" si="51"/>
        <v>0</v>
      </c>
      <c r="I44" s="67">
        <f t="shared" si="51"/>
        <v>0</v>
      </c>
      <c r="J44" s="67">
        <f t="shared" si="51"/>
        <v>0</v>
      </c>
      <c r="K44" s="67">
        <f>Traded_emissions_TOTAL_change+Non_traded_emissions_TOTAL_change</f>
        <v>0</v>
      </c>
      <c r="L44" s="67">
        <f t="shared" si="51"/>
        <v>0</v>
      </c>
      <c r="M44" s="67">
        <f t="shared" si="51"/>
        <v>0</v>
      </c>
      <c r="N44" s="67">
        <f t="shared" si="51"/>
        <v>0</v>
      </c>
      <c r="O44" s="67">
        <f t="shared" si="51"/>
        <v>0</v>
      </c>
      <c r="P44" s="67">
        <f t="shared" si="51"/>
        <v>0</v>
      </c>
      <c r="Q44" s="67">
        <f t="shared" si="51"/>
        <v>0</v>
      </c>
      <c r="R44" s="67">
        <f t="shared" si="51"/>
        <v>-3317.1946429672294</v>
      </c>
      <c r="S44" s="67">
        <f t="shared" si="51"/>
        <v>-3201.8289563768476</v>
      </c>
      <c r="T44" s="67">
        <f t="shared" si="51"/>
        <v>-3086.4632697864658</v>
      </c>
      <c r="U44" s="67">
        <f t="shared" si="51"/>
        <v>-2971.0975831960841</v>
      </c>
      <c r="V44" s="67">
        <f t="shared" si="51"/>
        <v>-2855.7318966057019</v>
      </c>
      <c r="W44" s="67">
        <f t="shared" si="51"/>
        <v>-2740.3662100153201</v>
      </c>
      <c r="X44" s="67">
        <f t="shared" si="51"/>
        <v>-2625.0005234249384</v>
      </c>
      <c r="Y44" s="67">
        <f t="shared" si="51"/>
        <v>-2509.6348368345566</v>
      </c>
      <c r="Z44" s="67">
        <f t="shared" si="51"/>
        <v>-2394.2691502441744</v>
      </c>
      <c r="AA44" s="67">
        <f t="shared" si="51"/>
        <v>-2278.9034636537926</v>
      </c>
      <c r="AB44" s="67">
        <f t="shared" si="51"/>
        <v>-2163.5377770634109</v>
      </c>
      <c r="AC44" s="67">
        <f t="shared" si="51"/>
        <v>-2048.1720904730291</v>
      </c>
      <c r="AD44" s="67">
        <f t="shared" si="51"/>
        <v>-1932.8064038826471</v>
      </c>
      <c r="AE44" s="67">
        <f t="shared" si="51"/>
        <v>-1817.4407172922652</v>
      </c>
      <c r="AF44" s="67">
        <f t="shared" si="51"/>
        <v>-1702.0750307018834</v>
      </c>
      <c r="AG44" s="67">
        <f t="shared" si="51"/>
        <v>-1586.7093441115048</v>
      </c>
      <c r="AH44" s="67">
        <f t="shared" si="51"/>
        <v>-1586.7093441115048</v>
      </c>
      <c r="AI44" s="67">
        <f t="shared" si="51"/>
        <v>-1586.7093441115048</v>
      </c>
      <c r="AJ44" s="67">
        <f t="shared" ref="AJ44:BO44" si="52">Traded_emissions_TOTAL_change+Non_traded_emissions_TOTAL_change</f>
        <v>-1586.7093441115048</v>
      </c>
      <c r="AK44" s="67">
        <f t="shared" si="52"/>
        <v>-1586.7093441115048</v>
      </c>
      <c r="AL44" s="67">
        <f t="shared" si="52"/>
        <v>-1586.7093441115048</v>
      </c>
      <c r="AM44" s="67">
        <f t="shared" si="52"/>
        <v>-1586.7093441115048</v>
      </c>
      <c r="AN44" s="67">
        <f t="shared" si="52"/>
        <v>-1586.7093441115048</v>
      </c>
      <c r="AO44" s="67">
        <f t="shared" si="52"/>
        <v>-1586.7093441115048</v>
      </c>
      <c r="AP44" s="67">
        <f t="shared" si="52"/>
        <v>-1586.7093441115048</v>
      </c>
      <c r="AQ44" s="67">
        <f t="shared" si="52"/>
        <v>-1586.7093441115048</v>
      </c>
      <c r="AR44" s="67">
        <f t="shared" si="52"/>
        <v>-1586.7093441115048</v>
      </c>
      <c r="AS44" s="67">
        <f t="shared" si="52"/>
        <v>-1586.7093441115048</v>
      </c>
      <c r="AT44" s="67">
        <f t="shared" si="52"/>
        <v>-1586.7093441115048</v>
      </c>
      <c r="AU44" s="67">
        <f t="shared" si="52"/>
        <v>-1586.7093441115048</v>
      </c>
      <c r="AV44" s="67">
        <f t="shared" si="52"/>
        <v>-1586.7093441115048</v>
      </c>
      <c r="AW44" s="67">
        <f t="shared" si="52"/>
        <v>-1586.7093441115048</v>
      </c>
      <c r="AX44" s="67">
        <f t="shared" si="52"/>
        <v>-1586.7093441115048</v>
      </c>
      <c r="AY44" s="67">
        <f t="shared" si="52"/>
        <v>-1586.7093441115048</v>
      </c>
      <c r="AZ44" s="67">
        <f t="shared" si="52"/>
        <v>-1586.7093441115048</v>
      </c>
      <c r="BA44" s="67">
        <f t="shared" si="52"/>
        <v>-1586.7093441115048</v>
      </c>
      <c r="BB44" s="67">
        <f t="shared" si="52"/>
        <v>-1586.7093441115048</v>
      </c>
      <c r="BC44" s="67">
        <f t="shared" si="52"/>
        <v>-1586.7093441115048</v>
      </c>
      <c r="BD44" s="67">
        <f t="shared" si="52"/>
        <v>-1586.7093441115048</v>
      </c>
      <c r="BE44" s="67">
        <f t="shared" si="52"/>
        <v>-1586.7093441115048</v>
      </c>
      <c r="BF44" s="67">
        <f t="shared" si="52"/>
        <v>-1586.7093441115048</v>
      </c>
      <c r="BG44" s="67">
        <f t="shared" si="52"/>
        <v>-1586.7093441115048</v>
      </c>
      <c r="BH44" s="67">
        <f t="shared" si="52"/>
        <v>-1586.7093441115048</v>
      </c>
      <c r="BI44" s="67">
        <f t="shared" si="52"/>
        <v>-1586.7093441115048</v>
      </c>
      <c r="BJ44" s="67">
        <f t="shared" si="52"/>
        <v>-1586.7093441115048</v>
      </c>
      <c r="BK44" s="67">
        <f t="shared" si="52"/>
        <v>-1586.7093441115048</v>
      </c>
      <c r="BL44" s="67">
        <f t="shared" si="52"/>
        <v>-1586.7093441115048</v>
      </c>
      <c r="BM44" s="67">
        <f t="shared" si="52"/>
        <v>-1586.7093441115048</v>
      </c>
      <c r="BN44" s="67">
        <f t="shared" si="52"/>
        <v>-1586.7093441115048</v>
      </c>
      <c r="BO44" s="67">
        <f t="shared" si="52"/>
        <v>-1586.7093441115048</v>
      </c>
      <c r="BP44" s="67">
        <f t="shared" ref="BP44:CP44" si="53">Traded_emissions_TOTAL_change+Non_traded_emissions_TOTAL_change</f>
        <v>-1586.7093441115048</v>
      </c>
      <c r="BQ44" s="67">
        <f t="shared" si="53"/>
        <v>-1586.7093441115048</v>
      </c>
      <c r="BR44" s="67">
        <f t="shared" si="53"/>
        <v>-1586.7093441115048</v>
      </c>
      <c r="BS44" s="67">
        <f t="shared" si="53"/>
        <v>-1586.7093441115048</v>
      </c>
      <c r="BT44" s="67">
        <f t="shared" si="53"/>
        <v>-1586.7093441115048</v>
      </c>
      <c r="BU44" s="67">
        <f t="shared" si="53"/>
        <v>-1586.7093441115048</v>
      </c>
      <c r="BV44" s="67">
        <f t="shared" si="53"/>
        <v>-1586.7093441115048</v>
      </c>
      <c r="BW44" s="67">
        <f t="shared" si="53"/>
        <v>-1586.7093441115048</v>
      </c>
      <c r="BX44" s="67">
        <f t="shared" si="53"/>
        <v>-1586.7093441115048</v>
      </c>
      <c r="BY44" s="67">
        <f t="shared" si="53"/>
        <v>-1586.7093441115048</v>
      </c>
      <c r="BZ44" s="67">
        <f t="shared" si="53"/>
        <v>0</v>
      </c>
      <c r="CA44" s="67">
        <f t="shared" si="53"/>
        <v>0</v>
      </c>
      <c r="CB44" s="67">
        <f t="shared" si="53"/>
        <v>0</v>
      </c>
      <c r="CC44" s="67">
        <f t="shared" si="53"/>
        <v>0</v>
      </c>
      <c r="CD44" s="67">
        <f t="shared" si="53"/>
        <v>0</v>
      </c>
      <c r="CE44" s="67">
        <f t="shared" si="53"/>
        <v>0</v>
      </c>
      <c r="CF44" s="67">
        <f t="shared" si="53"/>
        <v>0</v>
      </c>
      <c r="CG44" s="67">
        <f t="shared" si="53"/>
        <v>0</v>
      </c>
      <c r="CH44" s="67">
        <f t="shared" si="53"/>
        <v>0</v>
      </c>
      <c r="CI44" s="67">
        <f t="shared" si="53"/>
        <v>0</v>
      </c>
      <c r="CJ44" s="67">
        <f t="shared" si="53"/>
        <v>0</v>
      </c>
      <c r="CK44" s="67">
        <f t="shared" si="53"/>
        <v>0</v>
      </c>
      <c r="CL44" s="67">
        <f t="shared" si="53"/>
        <v>0</v>
      </c>
      <c r="CM44" s="67">
        <f t="shared" si="53"/>
        <v>0</v>
      </c>
      <c r="CN44" s="67">
        <f t="shared" si="53"/>
        <v>0</v>
      </c>
      <c r="CO44" s="67">
        <f t="shared" si="53"/>
        <v>0</v>
      </c>
      <c r="CP44" s="67">
        <f t="shared" si="53"/>
        <v>0</v>
      </c>
      <c r="CQ44" s="75" t="s">
        <v>162</v>
      </c>
    </row>
    <row r="45" spans="2:95" outlineLevel="1" x14ac:dyDescent="0.25"/>
    <row r="46" spans="2:95" outlineLevel="1" x14ac:dyDescent="0.25">
      <c r="B46" t="s">
        <v>150</v>
      </c>
      <c r="C46">
        <f>SUM(CO2e_emissions_TOTAL_change)</f>
        <v>-109046.44303753594</v>
      </c>
      <c r="D46" s="62" t="s">
        <v>163</v>
      </c>
    </row>
    <row r="47" spans="2:95" outlineLevel="1" x14ac:dyDescent="0.25">
      <c r="B47" t="s">
        <v>164</v>
      </c>
      <c r="C47">
        <f>SUMPRODUCT(CO2e_emissions_TOTAL_change,Opening_year_mask)</f>
        <v>-3317.1946429672294</v>
      </c>
      <c r="D47" s="62" t="s">
        <v>165</v>
      </c>
    </row>
    <row r="48" spans="2:95" x14ac:dyDescent="0.25"/>
    <row r="49" spans="2:95" s="66" customFormat="1" ht="18.75" x14ac:dyDescent="0.3">
      <c r="B49" s="66" t="s">
        <v>166</v>
      </c>
    </row>
    <row r="50" spans="2:95" outlineLevel="1" x14ac:dyDescent="0.25"/>
    <row r="51" spans="2:95" outlineLevel="1" x14ac:dyDescent="0.25">
      <c r="B51" t="s">
        <v>111</v>
      </c>
      <c r="C51" s="76">
        <f>Carbon_budget_1_start_in</f>
        <v>2008</v>
      </c>
      <c r="D51" s="77" t="s">
        <v>167</v>
      </c>
    </row>
    <row r="52" spans="2:95" outlineLevel="1" x14ac:dyDescent="0.25">
      <c r="B52" t="s">
        <v>113</v>
      </c>
      <c r="C52" s="76">
        <f>Carbon_budget_1_end_in</f>
        <v>2012</v>
      </c>
      <c r="D52" s="77" t="s">
        <v>168</v>
      </c>
    </row>
    <row r="53" spans="2:95" outlineLevel="1" x14ac:dyDescent="0.25">
      <c r="B53" t="s">
        <v>115</v>
      </c>
      <c r="C53" s="76">
        <f>Carbon_budget_2_start_in</f>
        <v>2013</v>
      </c>
      <c r="D53" s="77" t="s">
        <v>169</v>
      </c>
    </row>
    <row r="54" spans="2:95" outlineLevel="1" x14ac:dyDescent="0.25">
      <c r="B54" t="s">
        <v>117</v>
      </c>
      <c r="C54" s="76">
        <f>Carbon_budget_2_end_in</f>
        <v>2017</v>
      </c>
      <c r="D54" s="77" t="s">
        <v>170</v>
      </c>
    </row>
    <row r="55" spans="2:95" outlineLevel="1" x14ac:dyDescent="0.25">
      <c r="B55" t="s">
        <v>119</v>
      </c>
      <c r="C55" s="76">
        <f>Carbon_budget_3_start_in</f>
        <v>2018</v>
      </c>
      <c r="D55" s="77" t="s">
        <v>171</v>
      </c>
    </row>
    <row r="56" spans="2:95" outlineLevel="1" x14ac:dyDescent="0.25">
      <c r="B56" t="s">
        <v>121</v>
      </c>
      <c r="C56" s="76">
        <f>Carbon_budget_3_end_in</f>
        <v>2022</v>
      </c>
      <c r="D56" s="77" t="s">
        <v>172</v>
      </c>
    </row>
    <row r="57" spans="2:95" outlineLevel="1" x14ac:dyDescent="0.25">
      <c r="B57" t="s">
        <v>123</v>
      </c>
      <c r="C57" s="76">
        <f>Carbon_budget_4_start_in</f>
        <v>2023</v>
      </c>
      <c r="D57" s="77" t="s">
        <v>173</v>
      </c>
    </row>
    <row r="58" spans="2:95" outlineLevel="1" x14ac:dyDescent="0.25">
      <c r="B58" t="s">
        <v>125</v>
      </c>
      <c r="C58" s="76">
        <f>Carbon_budget_4_end_in</f>
        <v>2027</v>
      </c>
      <c r="D58" s="77" t="s">
        <v>174</v>
      </c>
    </row>
    <row r="59" spans="2:95" outlineLevel="1" x14ac:dyDescent="0.25"/>
    <row r="60" spans="2:95" s="67" customFormat="1" ht="15.75" outlineLevel="1" x14ac:dyDescent="0.25">
      <c r="B60" s="67" t="s">
        <v>175</v>
      </c>
    </row>
    <row r="61" spans="2:95" outlineLevel="1" x14ac:dyDescent="0.25">
      <c r="B61" t="s">
        <v>176</v>
      </c>
      <c r="D61">
        <f t="shared" ref="D61:AI61" si="54">AND(year&gt;=Carbon_budget_1_start,year&lt;=Carbon_budget_1_end)*1</f>
        <v>1</v>
      </c>
      <c r="E61">
        <f t="shared" si="54"/>
        <v>1</v>
      </c>
      <c r="F61">
        <f t="shared" si="54"/>
        <v>1</v>
      </c>
      <c r="G61">
        <f t="shared" si="54"/>
        <v>0</v>
      </c>
      <c r="H61">
        <f t="shared" si="54"/>
        <v>0</v>
      </c>
      <c r="I61">
        <f t="shared" si="54"/>
        <v>0</v>
      </c>
      <c r="J61">
        <f t="shared" si="54"/>
        <v>0</v>
      </c>
      <c r="K61">
        <f t="shared" si="54"/>
        <v>0</v>
      </c>
      <c r="L61">
        <f t="shared" si="54"/>
        <v>0</v>
      </c>
      <c r="M61">
        <f t="shared" si="54"/>
        <v>0</v>
      </c>
      <c r="N61">
        <f t="shared" si="54"/>
        <v>0</v>
      </c>
      <c r="O61">
        <f t="shared" si="54"/>
        <v>0</v>
      </c>
      <c r="P61">
        <f t="shared" si="54"/>
        <v>0</v>
      </c>
      <c r="Q61">
        <f t="shared" si="54"/>
        <v>0</v>
      </c>
      <c r="R61">
        <f t="shared" si="54"/>
        <v>0</v>
      </c>
      <c r="S61">
        <f t="shared" si="54"/>
        <v>0</v>
      </c>
      <c r="T61">
        <f t="shared" si="54"/>
        <v>0</v>
      </c>
      <c r="U61">
        <f t="shared" si="54"/>
        <v>0</v>
      </c>
      <c r="V61">
        <f t="shared" si="54"/>
        <v>0</v>
      </c>
      <c r="W61">
        <f t="shared" si="54"/>
        <v>0</v>
      </c>
      <c r="X61">
        <f t="shared" si="54"/>
        <v>0</v>
      </c>
      <c r="Y61">
        <f t="shared" si="54"/>
        <v>0</v>
      </c>
      <c r="Z61">
        <f t="shared" si="54"/>
        <v>0</v>
      </c>
      <c r="AA61">
        <f t="shared" si="54"/>
        <v>0</v>
      </c>
      <c r="AB61">
        <f t="shared" si="54"/>
        <v>0</v>
      </c>
      <c r="AC61">
        <f t="shared" si="54"/>
        <v>0</v>
      </c>
      <c r="AD61">
        <f t="shared" si="54"/>
        <v>0</v>
      </c>
      <c r="AE61">
        <f t="shared" si="54"/>
        <v>0</v>
      </c>
      <c r="AF61">
        <f t="shared" si="54"/>
        <v>0</v>
      </c>
      <c r="AG61">
        <f t="shared" si="54"/>
        <v>0</v>
      </c>
      <c r="AH61">
        <f t="shared" si="54"/>
        <v>0</v>
      </c>
      <c r="AI61">
        <f t="shared" si="54"/>
        <v>0</v>
      </c>
      <c r="AJ61">
        <f t="shared" ref="AJ61:BO61" si="55">AND(year&gt;=Carbon_budget_1_start,year&lt;=Carbon_budget_1_end)*1</f>
        <v>0</v>
      </c>
      <c r="AK61">
        <f t="shared" si="55"/>
        <v>0</v>
      </c>
      <c r="AL61">
        <f t="shared" si="55"/>
        <v>0</v>
      </c>
      <c r="AM61">
        <f t="shared" si="55"/>
        <v>0</v>
      </c>
      <c r="AN61">
        <f t="shared" si="55"/>
        <v>0</v>
      </c>
      <c r="AO61">
        <f t="shared" si="55"/>
        <v>0</v>
      </c>
      <c r="AP61">
        <f t="shared" si="55"/>
        <v>0</v>
      </c>
      <c r="AQ61">
        <f t="shared" si="55"/>
        <v>0</v>
      </c>
      <c r="AR61">
        <f t="shared" si="55"/>
        <v>0</v>
      </c>
      <c r="AS61">
        <f t="shared" si="55"/>
        <v>0</v>
      </c>
      <c r="AT61">
        <f t="shared" si="55"/>
        <v>0</v>
      </c>
      <c r="AU61">
        <f t="shared" si="55"/>
        <v>0</v>
      </c>
      <c r="AV61">
        <f t="shared" si="55"/>
        <v>0</v>
      </c>
      <c r="AW61">
        <f t="shared" si="55"/>
        <v>0</v>
      </c>
      <c r="AX61">
        <f t="shared" si="55"/>
        <v>0</v>
      </c>
      <c r="AY61">
        <f t="shared" si="55"/>
        <v>0</v>
      </c>
      <c r="AZ61">
        <f t="shared" si="55"/>
        <v>0</v>
      </c>
      <c r="BA61">
        <f t="shared" si="55"/>
        <v>0</v>
      </c>
      <c r="BB61">
        <f t="shared" si="55"/>
        <v>0</v>
      </c>
      <c r="BC61">
        <f t="shared" si="55"/>
        <v>0</v>
      </c>
      <c r="BD61">
        <f t="shared" si="55"/>
        <v>0</v>
      </c>
      <c r="BE61">
        <f t="shared" si="55"/>
        <v>0</v>
      </c>
      <c r="BF61">
        <f t="shared" si="55"/>
        <v>0</v>
      </c>
      <c r="BG61">
        <f t="shared" si="55"/>
        <v>0</v>
      </c>
      <c r="BH61">
        <f t="shared" si="55"/>
        <v>0</v>
      </c>
      <c r="BI61">
        <f t="shared" si="55"/>
        <v>0</v>
      </c>
      <c r="BJ61">
        <f t="shared" si="55"/>
        <v>0</v>
      </c>
      <c r="BK61">
        <f t="shared" si="55"/>
        <v>0</v>
      </c>
      <c r="BL61">
        <f t="shared" si="55"/>
        <v>0</v>
      </c>
      <c r="BM61">
        <f t="shared" si="55"/>
        <v>0</v>
      </c>
      <c r="BN61">
        <f t="shared" si="55"/>
        <v>0</v>
      </c>
      <c r="BO61">
        <f t="shared" si="55"/>
        <v>0</v>
      </c>
      <c r="BP61">
        <f t="shared" ref="BP61:CP61" si="56">AND(year&gt;=Carbon_budget_1_start,year&lt;=Carbon_budget_1_end)*1</f>
        <v>0</v>
      </c>
      <c r="BQ61">
        <f t="shared" si="56"/>
        <v>0</v>
      </c>
      <c r="BR61">
        <f t="shared" si="56"/>
        <v>0</v>
      </c>
      <c r="BS61">
        <f t="shared" si="56"/>
        <v>0</v>
      </c>
      <c r="BT61">
        <f t="shared" si="56"/>
        <v>0</v>
      </c>
      <c r="BU61">
        <f t="shared" si="56"/>
        <v>0</v>
      </c>
      <c r="BV61">
        <f t="shared" si="56"/>
        <v>0</v>
      </c>
      <c r="BW61">
        <f t="shared" si="56"/>
        <v>0</v>
      </c>
      <c r="BX61">
        <f t="shared" si="56"/>
        <v>0</v>
      </c>
      <c r="BY61">
        <f t="shared" si="56"/>
        <v>0</v>
      </c>
      <c r="BZ61">
        <f t="shared" si="56"/>
        <v>0</v>
      </c>
      <c r="CA61">
        <f t="shared" si="56"/>
        <v>0</v>
      </c>
      <c r="CB61">
        <f t="shared" si="56"/>
        <v>0</v>
      </c>
      <c r="CC61">
        <f t="shared" si="56"/>
        <v>0</v>
      </c>
      <c r="CD61">
        <f t="shared" si="56"/>
        <v>0</v>
      </c>
      <c r="CE61">
        <f t="shared" si="56"/>
        <v>0</v>
      </c>
      <c r="CF61">
        <f t="shared" si="56"/>
        <v>0</v>
      </c>
      <c r="CG61">
        <f t="shared" si="56"/>
        <v>0</v>
      </c>
      <c r="CH61">
        <f t="shared" si="56"/>
        <v>0</v>
      </c>
      <c r="CI61">
        <f t="shared" si="56"/>
        <v>0</v>
      </c>
      <c r="CJ61">
        <f t="shared" si="56"/>
        <v>0</v>
      </c>
      <c r="CK61">
        <f t="shared" si="56"/>
        <v>0</v>
      </c>
      <c r="CL61">
        <f t="shared" si="56"/>
        <v>0</v>
      </c>
      <c r="CM61">
        <f t="shared" si="56"/>
        <v>0</v>
      </c>
      <c r="CN61">
        <f t="shared" si="56"/>
        <v>0</v>
      </c>
      <c r="CO61">
        <f t="shared" si="56"/>
        <v>0</v>
      </c>
      <c r="CP61">
        <f t="shared" si="56"/>
        <v>0</v>
      </c>
      <c r="CQ61" s="62" t="s">
        <v>177</v>
      </c>
    </row>
    <row r="62" spans="2:95" outlineLevel="1" x14ac:dyDescent="0.25">
      <c r="B62" t="s">
        <v>178</v>
      </c>
      <c r="D62">
        <f t="shared" ref="D62:AI62" si="57">AND(year&gt;=Carbon_budget_2_start,year&lt;=Carbon_budget_2_end)*1</f>
        <v>0</v>
      </c>
      <c r="E62">
        <f t="shared" si="57"/>
        <v>0</v>
      </c>
      <c r="F62">
        <f t="shared" si="57"/>
        <v>0</v>
      </c>
      <c r="G62">
        <f t="shared" si="57"/>
        <v>1</v>
      </c>
      <c r="H62">
        <f t="shared" si="57"/>
        <v>1</v>
      </c>
      <c r="I62">
        <f t="shared" si="57"/>
        <v>1</v>
      </c>
      <c r="J62">
        <f t="shared" si="57"/>
        <v>1</v>
      </c>
      <c r="K62">
        <f t="shared" si="57"/>
        <v>1</v>
      </c>
      <c r="L62">
        <f t="shared" si="57"/>
        <v>0</v>
      </c>
      <c r="M62">
        <f t="shared" si="57"/>
        <v>0</v>
      </c>
      <c r="N62">
        <f t="shared" si="57"/>
        <v>0</v>
      </c>
      <c r="O62">
        <f t="shared" si="57"/>
        <v>0</v>
      </c>
      <c r="P62">
        <f t="shared" si="57"/>
        <v>0</v>
      </c>
      <c r="Q62">
        <f t="shared" si="57"/>
        <v>0</v>
      </c>
      <c r="R62">
        <f t="shared" si="57"/>
        <v>0</v>
      </c>
      <c r="S62">
        <f t="shared" si="57"/>
        <v>0</v>
      </c>
      <c r="T62">
        <f t="shared" si="57"/>
        <v>0</v>
      </c>
      <c r="U62">
        <f t="shared" si="57"/>
        <v>0</v>
      </c>
      <c r="V62">
        <f t="shared" si="57"/>
        <v>0</v>
      </c>
      <c r="W62">
        <f t="shared" si="57"/>
        <v>0</v>
      </c>
      <c r="X62">
        <f t="shared" si="57"/>
        <v>0</v>
      </c>
      <c r="Y62">
        <f t="shared" si="57"/>
        <v>0</v>
      </c>
      <c r="Z62">
        <f t="shared" si="57"/>
        <v>0</v>
      </c>
      <c r="AA62">
        <f t="shared" si="57"/>
        <v>0</v>
      </c>
      <c r="AB62">
        <f t="shared" si="57"/>
        <v>0</v>
      </c>
      <c r="AC62">
        <f t="shared" si="57"/>
        <v>0</v>
      </c>
      <c r="AD62">
        <f t="shared" si="57"/>
        <v>0</v>
      </c>
      <c r="AE62">
        <f t="shared" si="57"/>
        <v>0</v>
      </c>
      <c r="AF62">
        <f t="shared" si="57"/>
        <v>0</v>
      </c>
      <c r="AG62">
        <f t="shared" si="57"/>
        <v>0</v>
      </c>
      <c r="AH62">
        <f t="shared" si="57"/>
        <v>0</v>
      </c>
      <c r="AI62">
        <f t="shared" si="57"/>
        <v>0</v>
      </c>
      <c r="AJ62">
        <f t="shared" ref="AJ62:BO62" si="58">AND(year&gt;=Carbon_budget_2_start,year&lt;=Carbon_budget_2_end)*1</f>
        <v>0</v>
      </c>
      <c r="AK62">
        <f t="shared" si="58"/>
        <v>0</v>
      </c>
      <c r="AL62">
        <f t="shared" si="58"/>
        <v>0</v>
      </c>
      <c r="AM62">
        <f t="shared" si="58"/>
        <v>0</v>
      </c>
      <c r="AN62">
        <f t="shared" si="58"/>
        <v>0</v>
      </c>
      <c r="AO62">
        <f t="shared" si="58"/>
        <v>0</v>
      </c>
      <c r="AP62">
        <f t="shared" si="58"/>
        <v>0</v>
      </c>
      <c r="AQ62">
        <f t="shared" si="58"/>
        <v>0</v>
      </c>
      <c r="AR62">
        <f t="shared" si="58"/>
        <v>0</v>
      </c>
      <c r="AS62">
        <f t="shared" si="58"/>
        <v>0</v>
      </c>
      <c r="AT62">
        <f t="shared" si="58"/>
        <v>0</v>
      </c>
      <c r="AU62">
        <f t="shared" si="58"/>
        <v>0</v>
      </c>
      <c r="AV62">
        <f t="shared" si="58"/>
        <v>0</v>
      </c>
      <c r="AW62">
        <f t="shared" si="58"/>
        <v>0</v>
      </c>
      <c r="AX62">
        <f t="shared" si="58"/>
        <v>0</v>
      </c>
      <c r="AY62">
        <f t="shared" si="58"/>
        <v>0</v>
      </c>
      <c r="AZ62">
        <f t="shared" si="58"/>
        <v>0</v>
      </c>
      <c r="BA62">
        <f t="shared" si="58"/>
        <v>0</v>
      </c>
      <c r="BB62">
        <f t="shared" si="58"/>
        <v>0</v>
      </c>
      <c r="BC62">
        <f t="shared" si="58"/>
        <v>0</v>
      </c>
      <c r="BD62">
        <f t="shared" si="58"/>
        <v>0</v>
      </c>
      <c r="BE62">
        <f t="shared" si="58"/>
        <v>0</v>
      </c>
      <c r="BF62">
        <f t="shared" si="58"/>
        <v>0</v>
      </c>
      <c r="BG62">
        <f t="shared" si="58"/>
        <v>0</v>
      </c>
      <c r="BH62">
        <f t="shared" si="58"/>
        <v>0</v>
      </c>
      <c r="BI62">
        <f t="shared" si="58"/>
        <v>0</v>
      </c>
      <c r="BJ62">
        <f t="shared" si="58"/>
        <v>0</v>
      </c>
      <c r="BK62">
        <f t="shared" si="58"/>
        <v>0</v>
      </c>
      <c r="BL62">
        <f t="shared" si="58"/>
        <v>0</v>
      </c>
      <c r="BM62">
        <f t="shared" si="58"/>
        <v>0</v>
      </c>
      <c r="BN62">
        <f t="shared" si="58"/>
        <v>0</v>
      </c>
      <c r="BO62">
        <f t="shared" si="58"/>
        <v>0</v>
      </c>
      <c r="BP62">
        <f t="shared" ref="BP62:CP62" si="59">AND(year&gt;=Carbon_budget_2_start,year&lt;=Carbon_budget_2_end)*1</f>
        <v>0</v>
      </c>
      <c r="BQ62">
        <f t="shared" si="59"/>
        <v>0</v>
      </c>
      <c r="BR62">
        <f t="shared" si="59"/>
        <v>0</v>
      </c>
      <c r="BS62">
        <f t="shared" si="59"/>
        <v>0</v>
      </c>
      <c r="BT62">
        <f t="shared" si="59"/>
        <v>0</v>
      </c>
      <c r="BU62">
        <f t="shared" si="59"/>
        <v>0</v>
      </c>
      <c r="BV62">
        <f t="shared" si="59"/>
        <v>0</v>
      </c>
      <c r="BW62">
        <f t="shared" si="59"/>
        <v>0</v>
      </c>
      <c r="BX62">
        <f t="shared" si="59"/>
        <v>0</v>
      </c>
      <c r="BY62">
        <f t="shared" si="59"/>
        <v>0</v>
      </c>
      <c r="BZ62">
        <f t="shared" si="59"/>
        <v>0</v>
      </c>
      <c r="CA62">
        <f t="shared" si="59"/>
        <v>0</v>
      </c>
      <c r="CB62">
        <f t="shared" si="59"/>
        <v>0</v>
      </c>
      <c r="CC62">
        <f t="shared" si="59"/>
        <v>0</v>
      </c>
      <c r="CD62">
        <f t="shared" si="59"/>
        <v>0</v>
      </c>
      <c r="CE62">
        <f t="shared" si="59"/>
        <v>0</v>
      </c>
      <c r="CF62">
        <f t="shared" si="59"/>
        <v>0</v>
      </c>
      <c r="CG62">
        <f t="shared" si="59"/>
        <v>0</v>
      </c>
      <c r="CH62">
        <f t="shared" si="59"/>
        <v>0</v>
      </c>
      <c r="CI62">
        <f t="shared" si="59"/>
        <v>0</v>
      </c>
      <c r="CJ62">
        <f t="shared" si="59"/>
        <v>0</v>
      </c>
      <c r="CK62">
        <f t="shared" si="59"/>
        <v>0</v>
      </c>
      <c r="CL62">
        <f t="shared" si="59"/>
        <v>0</v>
      </c>
      <c r="CM62">
        <f t="shared" si="59"/>
        <v>0</v>
      </c>
      <c r="CN62">
        <f t="shared" si="59"/>
        <v>0</v>
      </c>
      <c r="CO62">
        <f t="shared" si="59"/>
        <v>0</v>
      </c>
      <c r="CP62">
        <f t="shared" si="59"/>
        <v>0</v>
      </c>
      <c r="CQ62" s="62" t="s">
        <v>179</v>
      </c>
    </row>
    <row r="63" spans="2:95" outlineLevel="1" x14ac:dyDescent="0.25">
      <c r="B63" t="s">
        <v>180</v>
      </c>
      <c r="D63">
        <f t="shared" ref="D63:AI63" si="60">AND(year&gt;=Carbon_budget_3_start,year&lt;=Carbon_budget_3_end)*1</f>
        <v>0</v>
      </c>
      <c r="E63">
        <f t="shared" si="60"/>
        <v>0</v>
      </c>
      <c r="F63">
        <f t="shared" si="60"/>
        <v>0</v>
      </c>
      <c r="G63">
        <f t="shared" si="60"/>
        <v>0</v>
      </c>
      <c r="H63">
        <f t="shared" si="60"/>
        <v>0</v>
      </c>
      <c r="I63">
        <f t="shared" si="60"/>
        <v>0</v>
      </c>
      <c r="J63">
        <f t="shared" si="60"/>
        <v>0</v>
      </c>
      <c r="K63">
        <f t="shared" si="60"/>
        <v>0</v>
      </c>
      <c r="L63">
        <f t="shared" si="60"/>
        <v>1</v>
      </c>
      <c r="M63">
        <f t="shared" si="60"/>
        <v>1</v>
      </c>
      <c r="N63">
        <f t="shared" si="60"/>
        <v>1</v>
      </c>
      <c r="O63">
        <f t="shared" si="60"/>
        <v>1</v>
      </c>
      <c r="P63">
        <f t="shared" si="60"/>
        <v>1</v>
      </c>
      <c r="Q63">
        <f t="shared" si="60"/>
        <v>0</v>
      </c>
      <c r="R63">
        <f t="shared" si="60"/>
        <v>0</v>
      </c>
      <c r="S63">
        <f t="shared" si="60"/>
        <v>0</v>
      </c>
      <c r="T63">
        <f t="shared" si="60"/>
        <v>0</v>
      </c>
      <c r="U63">
        <f t="shared" si="60"/>
        <v>0</v>
      </c>
      <c r="V63">
        <f t="shared" si="60"/>
        <v>0</v>
      </c>
      <c r="W63">
        <f t="shared" si="60"/>
        <v>0</v>
      </c>
      <c r="X63">
        <f t="shared" si="60"/>
        <v>0</v>
      </c>
      <c r="Y63">
        <f t="shared" si="60"/>
        <v>0</v>
      </c>
      <c r="Z63">
        <f t="shared" si="60"/>
        <v>0</v>
      </c>
      <c r="AA63">
        <f t="shared" si="60"/>
        <v>0</v>
      </c>
      <c r="AB63">
        <f t="shared" si="60"/>
        <v>0</v>
      </c>
      <c r="AC63">
        <f t="shared" si="60"/>
        <v>0</v>
      </c>
      <c r="AD63">
        <f t="shared" si="60"/>
        <v>0</v>
      </c>
      <c r="AE63">
        <f t="shared" si="60"/>
        <v>0</v>
      </c>
      <c r="AF63">
        <f t="shared" si="60"/>
        <v>0</v>
      </c>
      <c r="AG63">
        <f t="shared" si="60"/>
        <v>0</v>
      </c>
      <c r="AH63">
        <f t="shared" si="60"/>
        <v>0</v>
      </c>
      <c r="AI63">
        <f t="shared" si="60"/>
        <v>0</v>
      </c>
      <c r="AJ63">
        <f t="shared" ref="AJ63:BO63" si="61">AND(year&gt;=Carbon_budget_3_start,year&lt;=Carbon_budget_3_end)*1</f>
        <v>0</v>
      </c>
      <c r="AK63">
        <f t="shared" si="61"/>
        <v>0</v>
      </c>
      <c r="AL63">
        <f t="shared" si="61"/>
        <v>0</v>
      </c>
      <c r="AM63">
        <f t="shared" si="61"/>
        <v>0</v>
      </c>
      <c r="AN63">
        <f t="shared" si="61"/>
        <v>0</v>
      </c>
      <c r="AO63">
        <f t="shared" si="61"/>
        <v>0</v>
      </c>
      <c r="AP63">
        <f t="shared" si="61"/>
        <v>0</v>
      </c>
      <c r="AQ63">
        <f t="shared" si="61"/>
        <v>0</v>
      </c>
      <c r="AR63">
        <f t="shared" si="61"/>
        <v>0</v>
      </c>
      <c r="AS63">
        <f t="shared" si="61"/>
        <v>0</v>
      </c>
      <c r="AT63">
        <f t="shared" si="61"/>
        <v>0</v>
      </c>
      <c r="AU63">
        <f t="shared" si="61"/>
        <v>0</v>
      </c>
      <c r="AV63">
        <f t="shared" si="61"/>
        <v>0</v>
      </c>
      <c r="AW63">
        <f t="shared" si="61"/>
        <v>0</v>
      </c>
      <c r="AX63">
        <f t="shared" si="61"/>
        <v>0</v>
      </c>
      <c r="AY63">
        <f t="shared" si="61"/>
        <v>0</v>
      </c>
      <c r="AZ63">
        <f t="shared" si="61"/>
        <v>0</v>
      </c>
      <c r="BA63">
        <f t="shared" si="61"/>
        <v>0</v>
      </c>
      <c r="BB63">
        <f t="shared" si="61"/>
        <v>0</v>
      </c>
      <c r="BC63">
        <f t="shared" si="61"/>
        <v>0</v>
      </c>
      <c r="BD63">
        <f t="shared" si="61"/>
        <v>0</v>
      </c>
      <c r="BE63">
        <f t="shared" si="61"/>
        <v>0</v>
      </c>
      <c r="BF63">
        <f t="shared" si="61"/>
        <v>0</v>
      </c>
      <c r="BG63">
        <f t="shared" si="61"/>
        <v>0</v>
      </c>
      <c r="BH63">
        <f t="shared" si="61"/>
        <v>0</v>
      </c>
      <c r="BI63">
        <f t="shared" si="61"/>
        <v>0</v>
      </c>
      <c r="BJ63">
        <f t="shared" si="61"/>
        <v>0</v>
      </c>
      <c r="BK63">
        <f t="shared" si="61"/>
        <v>0</v>
      </c>
      <c r="BL63">
        <f t="shared" si="61"/>
        <v>0</v>
      </c>
      <c r="BM63">
        <f t="shared" si="61"/>
        <v>0</v>
      </c>
      <c r="BN63">
        <f t="shared" si="61"/>
        <v>0</v>
      </c>
      <c r="BO63">
        <f t="shared" si="61"/>
        <v>0</v>
      </c>
      <c r="BP63">
        <f t="shared" ref="BP63:CP63" si="62">AND(year&gt;=Carbon_budget_3_start,year&lt;=Carbon_budget_3_end)*1</f>
        <v>0</v>
      </c>
      <c r="BQ63">
        <f t="shared" si="62"/>
        <v>0</v>
      </c>
      <c r="BR63">
        <f t="shared" si="62"/>
        <v>0</v>
      </c>
      <c r="BS63">
        <f t="shared" si="62"/>
        <v>0</v>
      </c>
      <c r="BT63">
        <f t="shared" si="62"/>
        <v>0</v>
      </c>
      <c r="BU63">
        <f t="shared" si="62"/>
        <v>0</v>
      </c>
      <c r="BV63">
        <f t="shared" si="62"/>
        <v>0</v>
      </c>
      <c r="BW63">
        <f t="shared" si="62"/>
        <v>0</v>
      </c>
      <c r="BX63">
        <f t="shared" si="62"/>
        <v>0</v>
      </c>
      <c r="BY63">
        <f t="shared" si="62"/>
        <v>0</v>
      </c>
      <c r="BZ63">
        <f t="shared" si="62"/>
        <v>0</v>
      </c>
      <c r="CA63">
        <f t="shared" si="62"/>
        <v>0</v>
      </c>
      <c r="CB63">
        <f t="shared" si="62"/>
        <v>0</v>
      </c>
      <c r="CC63">
        <f t="shared" si="62"/>
        <v>0</v>
      </c>
      <c r="CD63">
        <f t="shared" si="62"/>
        <v>0</v>
      </c>
      <c r="CE63">
        <f t="shared" si="62"/>
        <v>0</v>
      </c>
      <c r="CF63">
        <f t="shared" si="62"/>
        <v>0</v>
      </c>
      <c r="CG63">
        <f t="shared" si="62"/>
        <v>0</v>
      </c>
      <c r="CH63">
        <f t="shared" si="62"/>
        <v>0</v>
      </c>
      <c r="CI63">
        <f t="shared" si="62"/>
        <v>0</v>
      </c>
      <c r="CJ63">
        <f t="shared" si="62"/>
        <v>0</v>
      </c>
      <c r="CK63">
        <f t="shared" si="62"/>
        <v>0</v>
      </c>
      <c r="CL63">
        <f t="shared" si="62"/>
        <v>0</v>
      </c>
      <c r="CM63">
        <f t="shared" si="62"/>
        <v>0</v>
      </c>
      <c r="CN63">
        <f t="shared" si="62"/>
        <v>0</v>
      </c>
      <c r="CO63">
        <f t="shared" si="62"/>
        <v>0</v>
      </c>
      <c r="CP63">
        <f t="shared" si="62"/>
        <v>0</v>
      </c>
      <c r="CQ63" s="62" t="s">
        <v>181</v>
      </c>
    </row>
    <row r="64" spans="2:95" outlineLevel="1" x14ac:dyDescent="0.25">
      <c r="B64" t="s">
        <v>182</v>
      </c>
      <c r="D64">
        <f t="shared" ref="D64:AI64" si="63">AND(year&gt;=Carbon_budget_4_start,year&lt;=Carbon_budget_4_end)*1</f>
        <v>0</v>
      </c>
      <c r="E64">
        <f t="shared" si="63"/>
        <v>0</v>
      </c>
      <c r="F64">
        <f t="shared" si="63"/>
        <v>0</v>
      </c>
      <c r="G64">
        <f t="shared" si="63"/>
        <v>0</v>
      </c>
      <c r="H64">
        <f t="shared" si="63"/>
        <v>0</v>
      </c>
      <c r="I64">
        <f t="shared" si="63"/>
        <v>0</v>
      </c>
      <c r="J64">
        <f t="shared" si="63"/>
        <v>0</v>
      </c>
      <c r="K64">
        <f t="shared" si="63"/>
        <v>0</v>
      </c>
      <c r="L64">
        <f t="shared" si="63"/>
        <v>0</v>
      </c>
      <c r="M64">
        <f t="shared" si="63"/>
        <v>0</v>
      </c>
      <c r="N64">
        <f t="shared" si="63"/>
        <v>0</v>
      </c>
      <c r="O64">
        <f t="shared" si="63"/>
        <v>0</v>
      </c>
      <c r="P64">
        <f t="shared" si="63"/>
        <v>0</v>
      </c>
      <c r="Q64">
        <f t="shared" si="63"/>
        <v>1</v>
      </c>
      <c r="R64">
        <f t="shared" si="63"/>
        <v>1</v>
      </c>
      <c r="S64">
        <f t="shared" si="63"/>
        <v>1</v>
      </c>
      <c r="T64">
        <f t="shared" si="63"/>
        <v>1</v>
      </c>
      <c r="U64">
        <f t="shared" si="63"/>
        <v>1</v>
      </c>
      <c r="V64">
        <f t="shared" si="63"/>
        <v>0</v>
      </c>
      <c r="W64">
        <f t="shared" si="63"/>
        <v>0</v>
      </c>
      <c r="X64">
        <f t="shared" si="63"/>
        <v>0</v>
      </c>
      <c r="Y64">
        <f t="shared" si="63"/>
        <v>0</v>
      </c>
      <c r="Z64">
        <f t="shared" si="63"/>
        <v>0</v>
      </c>
      <c r="AA64">
        <f t="shared" si="63"/>
        <v>0</v>
      </c>
      <c r="AB64">
        <f t="shared" si="63"/>
        <v>0</v>
      </c>
      <c r="AC64">
        <f t="shared" si="63"/>
        <v>0</v>
      </c>
      <c r="AD64">
        <f t="shared" si="63"/>
        <v>0</v>
      </c>
      <c r="AE64">
        <f t="shared" si="63"/>
        <v>0</v>
      </c>
      <c r="AF64">
        <f t="shared" si="63"/>
        <v>0</v>
      </c>
      <c r="AG64">
        <f t="shared" si="63"/>
        <v>0</v>
      </c>
      <c r="AH64">
        <f t="shared" si="63"/>
        <v>0</v>
      </c>
      <c r="AI64">
        <f t="shared" si="63"/>
        <v>0</v>
      </c>
      <c r="AJ64">
        <f t="shared" ref="AJ64:BO64" si="64">AND(year&gt;=Carbon_budget_4_start,year&lt;=Carbon_budget_4_end)*1</f>
        <v>0</v>
      </c>
      <c r="AK64">
        <f t="shared" si="64"/>
        <v>0</v>
      </c>
      <c r="AL64">
        <f t="shared" si="64"/>
        <v>0</v>
      </c>
      <c r="AM64">
        <f t="shared" si="64"/>
        <v>0</v>
      </c>
      <c r="AN64">
        <f t="shared" si="64"/>
        <v>0</v>
      </c>
      <c r="AO64">
        <f t="shared" si="64"/>
        <v>0</v>
      </c>
      <c r="AP64">
        <f t="shared" si="64"/>
        <v>0</v>
      </c>
      <c r="AQ64">
        <f t="shared" si="64"/>
        <v>0</v>
      </c>
      <c r="AR64">
        <f t="shared" si="64"/>
        <v>0</v>
      </c>
      <c r="AS64">
        <f t="shared" si="64"/>
        <v>0</v>
      </c>
      <c r="AT64">
        <f t="shared" si="64"/>
        <v>0</v>
      </c>
      <c r="AU64">
        <f t="shared" si="64"/>
        <v>0</v>
      </c>
      <c r="AV64">
        <f t="shared" si="64"/>
        <v>0</v>
      </c>
      <c r="AW64">
        <f t="shared" si="64"/>
        <v>0</v>
      </c>
      <c r="AX64">
        <f t="shared" si="64"/>
        <v>0</v>
      </c>
      <c r="AY64">
        <f t="shared" si="64"/>
        <v>0</v>
      </c>
      <c r="AZ64">
        <f t="shared" si="64"/>
        <v>0</v>
      </c>
      <c r="BA64">
        <f t="shared" si="64"/>
        <v>0</v>
      </c>
      <c r="BB64">
        <f t="shared" si="64"/>
        <v>0</v>
      </c>
      <c r="BC64">
        <f t="shared" si="64"/>
        <v>0</v>
      </c>
      <c r="BD64">
        <f t="shared" si="64"/>
        <v>0</v>
      </c>
      <c r="BE64">
        <f t="shared" si="64"/>
        <v>0</v>
      </c>
      <c r="BF64">
        <f t="shared" si="64"/>
        <v>0</v>
      </c>
      <c r="BG64">
        <f t="shared" si="64"/>
        <v>0</v>
      </c>
      <c r="BH64">
        <f t="shared" si="64"/>
        <v>0</v>
      </c>
      <c r="BI64">
        <f t="shared" si="64"/>
        <v>0</v>
      </c>
      <c r="BJ64">
        <f t="shared" si="64"/>
        <v>0</v>
      </c>
      <c r="BK64">
        <f t="shared" si="64"/>
        <v>0</v>
      </c>
      <c r="BL64">
        <f t="shared" si="64"/>
        <v>0</v>
      </c>
      <c r="BM64">
        <f t="shared" si="64"/>
        <v>0</v>
      </c>
      <c r="BN64">
        <f t="shared" si="64"/>
        <v>0</v>
      </c>
      <c r="BO64">
        <f t="shared" si="64"/>
        <v>0</v>
      </c>
      <c r="BP64">
        <f t="shared" ref="BP64:CP64" si="65">AND(year&gt;=Carbon_budget_4_start,year&lt;=Carbon_budget_4_end)*1</f>
        <v>0</v>
      </c>
      <c r="BQ64">
        <f t="shared" si="65"/>
        <v>0</v>
      </c>
      <c r="BR64">
        <f t="shared" si="65"/>
        <v>0</v>
      </c>
      <c r="BS64">
        <f t="shared" si="65"/>
        <v>0</v>
      </c>
      <c r="BT64">
        <f t="shared" si="65"/>
        <v>0</v>
      </c>
      <c r="BU64">
        <f t="shared" si="65"/>
        <v>0</v>
      </c>
      <c r="BV64">
        <f t="shared" si="65"/>
        <v>0</v>
      </c>
      <c r="BW64">
        <f t="shared" si="65"/>
        <v>0</v>
      </c>
      <c r="BX64">
        <f t="shared" si="65"/>
        <v>0</v>
      </c>
      <c r="BY64">
        <f t="shared" si="65"/>
        <v>0</v>
      </c>
      <c r="BZ64">
        <f t="shared" si="65"/>
        <v>0</v>
      </c>
      <c r="CA64">
        <f t="shared" si="65"/>
        <v>0</v>
      </c>
      <c r="CB64">
        <f t="shared" si="65"/>
        <v>0</v>
      </c>
      <c r="CC64">
        <f t="shared" si="65"/>
        <v>0</v>
      </c>
      <c r="CD64">
        <f t="shared" si="65"/>
        <v>0</v>
      </c>
      <c r="CE64">
        <f t="shared" si="65"/>
        <v>0</v>
      </c>
      <c r="CF64">
        <f t="shared" si="65"/>
        <v>0</v>
      </c>
      <c r="CG64">
        <f t="shared" si="65"/>
        <v>0</v>
      </c>
      <c r="CH64">
        <f t="shared" si="65"/>
        <v>0</v>
      </c>
      <c r="CI64">
        <f t="shared" si="65"/>
        <v>0</v>
      </c>
      <c r="CJ64">
        <f t="shared" si="65"/>
        <v>0</v>
      </c>
      <c r="CK64">
        <f t="shared" si="65"/>
        <v>0</v>
      </c>
      <c r="CL64">
        <f t="shared" si="65"/>
        <v>0</v>
      </c>
      <c r="CM64">
        <f t="shared" si="65"/>
        <v>0</v>
      </c>
      <c r="CN64">
        <f t="shared" si="65"/>
        <v>0</v>
      </c>
      <c r="CO64">
        <f t="shared" si="65"/>
        <v>0</v>
      </c>
      <c r="CP64">
        <f t="shared" si="65"/>
        <v>0</v>
      </c>
      <c r="CQ64" s="62" t="s">
        <v>183</v>
      </c>
    </row>
    <row r="65" spans="2:4" outlineLevel="1" x14ac:dyDescent="0.25"/>
    <row r="66" spans="2:4" s="67" customFormat="1" ht="15.75" outlineLevel="1" x14ac:dyDescent="0.25">
      <c r="B66" s="67" t="s">
        <v>184</v>
      </c>
    </row>
    <row r="67" spans="2:4" outlineLevel="1" x14ac:dyDescent="0.25">
      <c r="B67" t="s">
        <v>176</v>
      </c>
      <c r="C67">
        <f>SUMPRODUCT(Traded_emissions_TOTAL_change,Carbon_budget_1_mask)</f>
        <v>0</v>
      </c>
      <c r="D67" s="62" t="s">
        <v>185</v>
      </c>
    </row>
    <row r="68" spans="2:4" outlineLevel="1" x14ac:dyDescent="0.25">
      <c r="B68" t="s">
        <v>178</v>
      </c>
      <c r="C68">
        <f>SUMPRODUCT(Traded_emissions_TOTAL_change,Carbon_budget_2_mask)</f>
        <v>0</v>
      </c>
      <c r="D68" s="62" t="s">
        <v>186</v>
      </c>
    </row>
    <row r="69" spans="2:4" outlineLevel="1" x14ac:dyDescent="0.25">
      <c r="B69" t="s">
        <v>180</v>
      </c>
      <c r="C69">
        <f>SUMPRODUCT(Traded_emissions_TOTAL_change,Carbon_budget_3_mask)</f>
        <v>0</v>
      </c>
      <c r="D69" s="62" t="s">
        <v>187</v>
      </c>
    </row>
    <row r="70" spans="2:4" outlineLevel="1" x14ac:dyDescent="0.25">
      <c r="B70" t="s">
        <v>182</v>
      </c>
      <c r="C70">
        <f>SUMPRODUCT(Traded_emissions_TOTAL_change,Carbon_budget_4_mask)</f>
        <v>-83.368819576025089</v>
      </c>
      <c r="D70" s="62" t="s">
        <v>188</v>
      </c>
    </row>
    <row r="71" spans="2:4" outlineLevel="1" x14ac:dyDescent="0.25"/>
    <row r="72" spans="2:4" s="67" customFormat="1" ht="15.75" outlineLevel="1" x14ac:dyDescent="0.25">
      <c r="B72" s="67" t="s">
        <v>189</v>
      </c>
    </row>
    <row r="73" spans="2:4" outlineLevel="1" x14ac:dyDescent="0.25">
      <c r="B73" t="s">
        <v>176</v>
      </c>
      <c r="C73">
        <f>SUMPRODUCT(Non_traded_emissions_TOTAL_change,Carbon_budget_1_mask)</f>
        <v>0</v>
      </c>
      <c r="D73" s="62" t="s">
        <v>190</v>
      </c>
    </row>
    <row r="74" spans="2:4" outlineLevel="1" x14ac:dyDescent="0.25">
      <c r="B74" t="s">
        <v>178</v>
      </c>
      <c r="C74">
        <f>SUMPRODUCT(Non_traded_emissions_TOTAL_change,Carbon_budget_2_mask)</f>
        <v>0</v>
      </c>
      <c r="D74" s="62" t="s">
        <v>191</v>
      </c>
    </row>
    <row r="75" spans="2:4" outlineLevel="1" x14ac:dyDescent="0.25">
      <c r="B75" t="s">
        <v>180</v>
      </c>
      <c r="C75">
        <f>SUMPRODUCT(Non_traded_emissions_TOTAL_change,Carbon_budget_3_mask)</f>
        <v>0</v>
      </c>
      <c r="D75" s="62" t="s">
        <v>192</v>
      </c>
    </row>
    <row r="76" spans="2:4" outlineLevel="1" x14ac:dyDescent="0.25">
      <c r="B76" t="s">
        <v>182</v>
      </c>
      <c r="C76">
        <f>SUMPRODUCT(Non_traded_emissions_TOTAL_change,Carbon_budget_4_mask)</f>
        <v>-12493.215632750602</v>
      </c>
      <c r="D76" s="62" t="s">
        <v>193</v>
      </c>
    </row>
    <row r="77" spans="2:4" x14ac:dyDescent="0.25"/>
    <row r="78" spans="2:4" s="66" customFormat="1" ht="18.75" x14ac:dyDescent="0.3">
      <c r="B78" s="66" t="s">
        <v>194</v>
      </c>
    </row>
    <row r="79" spans="2:4" outlineLevel="1" x14ac:dyDescent="0.25"/>
    <row r="80" spans="2:4" s="67" customFormat="1" ht="15.75" outlineLevel="1" x14ac:dyDescent="0.25">
      <c r="B80" s="67" t="s">
        <v>195</v>
      </c>
    </row>
    <row r="81" spans="2:95" outlineLevel="1" x14ac:dyDescent="0.25"/>
    <row r="82" spans="2:95" outlineLevel="1" x14ac:dyDescent="0.25">
      <c r="D82" s="65">
        <f t="shared" ref="D82:AI82" si="66">year</f>
        <v>2010</v>
      </c>
      <c r="E82" s="65">
        <f t="shared" si="66"/>
        <v>2011</v>
      </c>
      <c r="F82" s="65">
        <f t="shared" si="66"/>
        <v>2012</v>
      </c>
      <c r="G82" s="65">
        <f t="shared" si="66"/>
        <v>2013</v>
      </c>
      <c r="H82" s="65">
        <f t="shared" si="66"/>
        <v>2014</v>
      </c>
      <c r="I82" s="65">
        <f t="shared" si="66"/>
        <v>2015</v>
      </c>
      <c r="J82" s="65">
        <f t="shared" si="66"/>
        <v>2016</v>
      </c>
      <c r="K82" s="65">
        <f t="shared" si="66"/>
        <v>2017</v>
      </c>
      <c r="L82" s="65">
        <f t="shared" si="66"/>
        <v>2018</v>
      </c>
      <c r="M82" s="65">
        <f t="shared" si="66"/>
        <v>2019</v>
      </c>
      <c r="N82" s="65">
        <f t="shared" si="66"/>
        <v>2020</v>
      </c>
      <c r="O82" s="65">
        <f t="shared" si="66"/>
        <v>2021</v>
      </c>
      <c r="P82" s="65">
        <f t="shared" si="66"/>
        <v>2022</v>
      </c>
      <c r="Q82" s="65">
        <f t="shared" si="66"/>
        <v>2023</v>
      </c>
      <c r="R82" s="65">
        <f t="shared" si="66"/>
        <v>2024</v>
      </c>
      <c r="S82" s="65">
        <f t="shared" si="66"/>
        <v>2025</v>
      </c>
      <c r="T82" s="65">
        <f t="shared" si="66"/>
        <v>2026</v>
      </c>
      <c r="U82" s="65">
        <f t="shared" si="66"/>
        <v>2027</v>
      </c>
      <c r="V82" s="65">
        <f t="shared" si="66"/>
        <v>2028</v>
      </c>
      <c r="W82" s="65">
        <f t="shared" si="66"/>
        <v>2029</v>
      </c>
      <c r="X82" s="65">
        <f t="shared" si="66"/>
        <v>2030</v>
      </c>
      <c r="Y82" s="65">
        <f t="shared" si="66"/>
        <v>2031</v>
      </c>
      <c r="Z82" s="65">
        <f t="shared" si="66"/>
        <v>2032</v>
      </c>
      <c r="AA82" s="65">
        <f t="shared" si="66"/>
        <v>2033</v>
      </c>
      <c r="AB82" s="65">
        <f t="shared" si="66"/>
        <v>2034</v>
      </c>
      <c r="AC82" s="65">
        <f t="shared" si="66"/>
        <v>2035</v>
      </c>
      <c r="AD82" s="65">
        <f t="shared" si="66"/>
        <v>2036</v>
      </c>
      <c r="AE82" s="65">
        <f t="shared" si="66"/>
        <v>2037</v>
      </c>
      <c r="AF82" s="65">
        <f t="shared" si="66"/>
        <v>2038</v>
      </c>
      <c r="AG82" s="65">
        <f t="shared" si="66"/>
        <v>2039</v>
      </c>
      <c r="AH82" s="65">
        <f t="shared" si="66"/>
        <v>2040</v>
      </c>
      <c r="AI82" s="65">
        <f t="shared" si="66"/>
        <v>2041</v>
      </c>
      <c r="AJ82" s="65">
        <f t="shared" ref="AJ82:BO82" si="67">year</f>
        <v>2042</v>
      </c>
      <c r="AK82" s="65">
        <f t="shared" si="67"/>
        <v>2043</v>
      </c>
      <c r="AL82" s="65">
        <f t="shared" si="67"/>
        <v>2044</v>
      </c>
      <c r="AM82" s="65">
        <f t="shared" si="67"/>
        <v>2045</v>
      </c>
      <c r="AN82" s="65">
        <f t="shared" si="67"/>
        <v>2046</v>
      </c>
      <c r="AO82" s="65">
        <f t="shared" si="67"/>
        <v>2047</v>
      </c>
      <c r="AP82" s="65">
        <f t="shared" si="67"/>
        <v>2048</v>
      </c>
      <c r="AQ82" s="65">
        <f t="shared" si="67"/>
        <v>2049</v>
      </c>
      <c r="AR82" s="65">
        <f t="shared" si="67"/>
        <v>2050</v>
      </c>
      <c r="AS82" s="65">
        <f t="shared" si="67"/>
        <v>2051</v>
      </c>
      <c r="AT82" s="65">
        <f t="shared" si="67"/>
        <v>2052</v>
      </c>
      <c r="AU82" s="65">
        <f t="shared" si="67"/>
        <v>2053</v>
      </c>
      <c r="AV82" s="65">
        <f t="shared" si="67"/>
        <v>2054</v>
      </c>
      <c r="AW82" s="65">
        <f t="shared" si="67"/>
        <v>2055</v>
      </c>
      <c r="AX82" s="65">
        <f t="shared" si="67"/>
        <v>2056</v>
      </c>
      <c r="AY82" s="65">
        <f t="shared" si="67"/>
        <v>2057</v>
      </c>
      <c r="AZ82" s="65">
        <f t="shared" si="67"/>
        <v>2058</v>
      </c>
      <c r="BA82" s="65">
        <f t="shared" si="67"/>
        <v>2059</v>
      </c>
      <c r="BB82" s="65">
        <f t="shared" si="67"/>
        <v>2060</v>
      </c>
      <c r="BC82" s="65">
        <f t="shared" si="67"/>
        <v>2061</v>
      </c>
      <c r="BD82" s="65">
        <f t="shared" si="67"/>
        <v>2062</v>
      </c>
      <c r="BE82" s="65">
        <f t="shared" si="67"/>
        <v>2063</v>
      </c>
      <c r="BF82" s="65">
        <f t="shared" si="67"/>
        <v>2064</v>
      </c>
      <c r="BG82" s="65">
        <f t="shared" si="67"/>
        <v>2065</v>
      </c>
      <c r="BH82" s="65">
        <f t="shared" si="67"/>
        <v>2066</v>
      </c>
      <c r="BI82" s="65">
        <f t="shared" si="67"/>
        <v>2067</v>
      </c>
      <c r="BJ82" s="65">
        <f t="shared" si="67"/>
        <v>2068</v>
      </c>
      <c r="BK82" s="65">
        <f t="shared" si="67"/>
        <v>2069</v>
      </c>
      <c r="BL82" s="65">
        <f t="shared" si="67"/>
        <v>2070</v>
      </c>
      <c r="BM82" s="65">
        <f t="shared" si="67"/>
        <v>2071</v>
      </c>
      <c r="BN82" s="65">
        <f t="shared" si="67"/>
        <v>2072</v>
      </c>
      <c r="BO82" s="65">
        <f t="shared" si="67"/>
        <v>2073</v>
      </c>
      <c r="BP82" s="65">
        <f t="shared" ref="BP82:CP82" si="68">year</f>
        <v>2074</v>
      </c>
      <c r="BQ82" s="65">
        <f t="shared" si="68"/>
        <v>2075</v>
      </c>
      <c r="BR82" s="65">
        <f t="shared" si="68"/>
        <v>2076</v>
      </c>
      <c r="BS82" s="65">
        <f t="shared" si="68"/>
        <v>2077</v>
      </c>
      <c r="BT82" s="65">
        <f t="shared" si="68"/>
        <v>2078</v>
      </c>
      <c r="BU82" s="65">
        <f t="shared" si="68"/>
        <v>2079</v>
      </c>
      <c r="BV82" s="65">
        <f t="shared" si="68"/>
        <v>2080</v>
      </c>
      <c r="BW82" s="65">
        <f t="shared" si="68"/>
        <v>2081</v>
      </c>
      <c r="BX82" s="65">
        <f t="shared" si="68"/>
        <v>2082</v>
      </c>
      <c r="BY82" s="65">
        <f t="shared" si="68"/>
        <v>2083</v>
      </c>
      <c r="BZ82" s="65">
        <f t="shared" si="68"/>
        <v>2084</v>
      </c>
      <c r="CA82" s="65">
        <f t="shared" si="68"/>
        <v>2085</v>
      </c>
      <c r="CB82" s="65">
        <f t="shared" si="68"/>
        <v>2086</v>
      </c>
      <c r="CC82" s="65">
        <f t="shared" si="68"/>
        <v>2087</v>
      </c>
      <c r="CD82" s="65">
        <f t="shared" si="68"/>
        <v>2088</v>
      </c>
      <c r="CE82" s="65">
        <f t="shared" si="68"/>
        <v>2089</v>
      </c>
      <c r="CF82" s="65">
        <f t="shared" si="68"/>
        <v>2090</v>
      </c>
      <c r="CG82" s="65">
        <f t="shared" si="68"/>
        <v>2091</v>
      </c>
      <c r="CH82" s="65">
        <f t="shared" si="68"/>
        <v>2092</v>
      </c>
      <c r="CI82" s="65">
        <f t="shared" si="68"/>
        <v>2093</v>
      </c>
      <c r="CJ82" s="65">
        <f t="shared" si="68"/>
        <v>2094</v>
      </c>
      <c r="CK82" s="65">
        <f t="shared" si="68"/>
        <v>2095</v>
      </c>
      <c r="CL82" s="65">
        <f t="shared" si="68"/>
        <v>2096</v>
      </c>
      <c r="CM82" s="65">
        <f t="shared" si="68"/>
        <v>2097</v>
      </c>
      <c r="CN82" s="65">
        <f t="shared" si="68"/>
        <v>2098</v>
      </c>
      <c r="CO82" s="65">
        <f t="shared" si="68"/>
        <v>2099</v>
      </c>
      <c r="CP82" s="65">
        <f t="shared" si="68"/>
        <v>2100</v>
      </c>
    </row>
    <row r="83" spans="2:95" outlineLevel="1" x14ac:dyDescent="0.25">
      <c r="B83" t="s">
        <v>127</v>
      </c>
      <c r="D83" s="64">
        <f t="shared" ref="D83:AI83" si="69">GDP_deflator_in</f>
        <v>100</v>
      </c>
      <c r="E83" s="64">
        <f t="shared" si="69"/>
        <v>102.0408522069967</v>
      </c>
      <c r="F83" s="64">
        <f t="shared" si="69"/>
        <v>103.73300608434633</v>
      </c>
      <c r="G83" s="64">
        <f t="shared" si="69"/>
        <v>105.6977893111948</v>
      </c>
      <c r="H83" s="64">
        <f t="shared" si="69"/>
        <v>107.63198085265238</v>
      </c>
      <c r="I83" s="64">
        <f t="shared" si="69"/>
        <v>108.25764528413346</v>
      </c>
      <c r="J83" s="64">
        <f t="shared" si="69"/>
        <v>110.57171288824188</v>
      </c>
      <c r="K83" s="64">
        <f t="shared" si="69"/>
        <v>112.66437170421474</v>
      </c>
      <c r="L83" s="64">
        <f t="shared" si="69"/>
        <v>115.07091762163124</v>
      </c>
      <c r="M83" s="64">
        <f t="shared" si="69"/>
        <v>117.20952257045172</v>
      </c>
      <c r="N83" s="64">
        <f t="shared" si="69"/>
        <v>119.36634912740116</v>
      </c>
      <c r="O83" s="64">
        <f t="shared" si="69"/>
        <v>121.66244449669242</v>
      </c>
      <c r="P83" s="64">
        <f t="shared" si="69"/>
        <v>124.03834365755242</v>
      </c>
      <c r="Q83" s="64">
        <f t="shared" si="69"/>
        <v>126.50156693492134</v>
      </c>
      <c r="R83" s="64">
        <f t="shared" si="69"/>
        <v>129.41110297442449</v>
      </c>
      <c r="S83" s="64">
        <f t="shared" si="69"/>
        <v>132.38755834283626</v>
      </c>
      <c r="T83" s="64">
        <f t="shared" si="69"/>
        <v>135.43247218472146</v>
      </c>
      <c r="U83" s="64">
        <f t="shared" si="69"/>
        <v>138.54741904497004</v>
      </c>
      <c r="V83" s="64">
        <f t="shared" si="69"/>
        <v>141.73400968300433</v>
      </c>
      <c r="W83" s="64">
        <f t="shared" si="69"/>
        <v>144.99389190571344</v>
      </c>
      <c r="X83" s="64">
        <f t="shared" si="69"/>
        <v>148.32875141954483</v>
      </c>
      <c r="Y83" s="64">
        <f t="shared" si="69"/>
        <v>151.74031270219436</v>
      </c>
      <c r="Z83" s="64">
        <f t="shared" si="69"/>
        <v>155.23033989434481</v>
      </c>
      <c r="AA83" s="64">
        <f t="shared" si="69"/>
        <v>158.80063771191473</v>
      </c>
      <c r="AB83" s="64">
        <f t="shared" si="69"/>
        <v>162.45305237928875</v>
      </c>
      <c r="AC83" s="64">
        <f t="shared" si="69"/>
        <v>166.18947258401238</v>
      </c>
      <c r="AD83" s="64">
        <f t="shared" si="69"/>
        <v>170.01183045344465</v>
      </c>
      <c r="AE83" s="64">
        <f t="shared" si="69"/>
        <v>173.92210255387386</v>
      </c>
      <c r="AF83" s="64">
        <f t="shared" si="69"/>
        <v>177.92231091261294</v>
      </c>
      <c r="AG83" s="64">
        <f t="shared" si="69"/>
        <v>182.01452406360301</v>
      </c>
      <c r="AH83" s="64">
        <f t="shared" si="69"/>
        <v>186.20085811706585</v>
      </c>
      <c r="AI83" s="64">
        <f t="shared" si="69"/>
        <v>190.48347785375833</v>
      </c>
      <c r="AJ83" s="64">
        <f t="shared" ref="AJ83:BO83" si="70">GDP_deflator_in</f>
        <v>194.86459784439475</v>
      </c>
      <c r="AK83" s="64">
        <f t="shared" si="70"/>
        <v>199.34648359481585</v>
      </c>
      <c r="AL83" s="64">
        <f t="shared" si="70"/>
        <v>203.9314527174966</v>
      </c>
      <c r="AM83" s="64">
        <f t="shared" si="70"/>
        <v>208.62187612999898</v>
      </c>
      <c r="AN83" s="64">
        <f t="shared" si="70"/>
        <v>213.42017928098898</v>
      </c>
      <c r="AO83" s="64">
        <f t="shared" si="70"/>
        <v>218.32884340445167</v>
      </c>
      <c r="AP83" s="64">
        <f t="shared" si="70"/>
        <v>223.35040680275404</v>
      </c>
      <c r="AQ83" s="64">
        <f t="shared" si="70"/>
        <v>228.48746615921732</v>
      </c>
      <c r="AR83" s="64">
        <f t="shared" si="70"/>
        <v>233.74267788087937</v>
      </c>
      <c r="AS83" s="64">
        <f t="shared" si="70"/>
        <v>239.11875947213957</v>
      </c>
      <c r="AT83" s="64">
        <f t="shared" si="70"/>
        <v>244.61849093999874</v>
      </c>
      <c r="AU83" s="64">
        <f t="shared" si="70"/>
        <v>250.24471623161867</v>
      </c>
      <c r="AV83" s="64">
        <f t="shared" si="70"/>
        <v>256.00034470494586</v>
      </c>
      <c r="AW83" s="64">
        <f t="shared" si="70"/>
        <v>261.88835263315963</v>
      </c>
      <c r="AX83" s="64">
        <f t="shared" si="70"/>
        <v>267.91178474372231</v>
      </c>
      <c r="AY83" s="64">
        <f t="shared" si="70"/>
        <v>274.07375579282791</v>
      </c>
      <c r="AZ83" s="64">
        <f t="shared" si="70"/>
        <v>280.37745217606289</v>
      </c>
      <c r="BA83" s="64">
        <f t="shared" si="70"/>
        <v>286.82613357611234</v>
      </c>
      <c r="BB83" s="64">
        <f t="shared" si="70"/>
        <v>293.42313464836292</v>
      </c>
      <c r="BC83" s="64">
        <f t="shared" si="70"/>
        <v>300.17186674527522</v>
      </c>
      <c r="BD83" s="64">
        <f t="shared" si="70"/>
        <v>307.07581968041649</v>
      </c>
      <c r="BE83" s="64">
        <f t="shared" si="70"/>
        <v>314.13856353306602</v>
      </c>
      <c r="BF83" s="64">
        <f t="shared" si="70"/>
        <v>321.36375049432655</v>
      </c>
      <c r="BG83" s="64">
        <f t="shared" si="70"/>
        <v>328.75511675569601</v>
      </c>
      <c r="BH83" s="64">
        <f t="shared" si="70"/>
        <v>336.31648444107697</v>
      </c>
      <c r="BI83" s="64">
        <f t="shared" si="70"/>
        <v>344.05176358322171</v>
      </c>
      <c r="BJ83" s="64">
        <f t="shared" si="70"/>
        <v>351.96495414563572</v>
      </c>
      <c r="BK83" s="64">
        <f t="shared" si="70"/>
        <v>360.06014809098531</v>
      </c>
      <c r="BL83" s="64">
        <f t="shared" si="70"/>
        <v>368.34153149707788</v>
      </c>
      <c r="BM83" s="64">
        <f t="shared" si="70"/>
        <v>376.81338672151065</v>
      </c>
      <c r="BN83" s="64">
        <f t="shared" si="70"/>
        <v>385.48009461610542</v>
      </c>
      <c r="BO83" s="64">
        <f t="shared" si="70"/>
        <v>394.34613679227584</v>
      </c>
      <c r="BP83" s="64">
        <f t="shared" ref="BP83:CP83" si="71">GDP_deflator_in</f>
        <v>403.41609793849813</v>
      </c>
      <c r="BQ83" s="64">
        <f t="shared" si="71"/>
        <v>412.69466819108357</v>
      </c>
      <c r="BR83" s="64">
        <f t="shared" si="71"/>
        <v>422.18664555947845</v>
      </c>
      <c r="BS83" s="64">
        <f t="shared" si="71"/>
        <v>431.89693840734645</v>
      </c>
      <c r="BT83" s="64">
        <f t="shared" si="71"/>
        <v>441.83056799071539</v>
      </c>
      <c r="BU83" s="64">
        <f t="shared" si="71"/>
        <v>451.99267105450184</v>
      </c>
      <c r="BV83" s="64">
        <f t="shared" si="71"/>
        <v>462.38850248875531</v>
      </c>
      <c r="BW83" s="64">
        <f t="shared" si="71"/>
        <v>473.02343804599661</v>
      </c>
      <c r="BX83" s="64">
        <f t="shared" si="71"/>
        <v>483.90297712105451</v>
      </c>
      <c r="BY83" s="64">
        <f t="shared" si="71"/>
        <v>495.03274559483873</v>
      </c>
      <c r="BZ83" s="64">
        <f t="shared" si="71"/>
        <v>506.41849874351993</v>
      </c>
      <c r="CA83" s="64">
        <f t="shared" si="71"/>
        <v>518.06612421462091</v>
      </c>
      <c r="CB83" s="64">
        <f t="shared" si="71"/>
        <v>529.98164507155718</v>
      </c>
      <c r="CC83" s="64">
        <f t="shared" si="71"/>
        <v>542.17122290820294</v>
      </c>
      <c r="CD83" s="64">
        <f t="shared" si="71"/>
        <v>554.6411610350915</v>
      </c>
      <c r="CE83" s="64">
        <f t="shared" si="71"/>
        <v>567.39790773889854</v>
      </c>
      <c r="CF83" s="64">
        <f t="shared" si="71"/>
        <v>580.44805961689315</v>
      </c>
      <c r="CG83" s="64">
        <f t="shared" si="71"/>
        <v>593.79836498808163</v>
      </c>
      <c r="CH83" s="64">
        <f t="shared" si="71"/>
        <v>607.45572738280748</v>
      </c>
      <c r="CI83" s="64">
        <f t="shared" si="71"/>
        <v>621.42720911261199</v>
      </c>
      <c r="CJ83" s="64">
        <f t="shared" si="71"/>
        <v>635.72003492220188</v>
      </c>
      <c r="CK83" s="64">
        <f t="shared" si="71"/>
        <v>650.3415957254125</v>
      </c>
      <c r="CL83" s="64">
        <f t="shared" si="71"/>
        <v>665.29945242709687</v>
      </c>
      <c r="CM83" s="64">
        <f t="shared" si="71"/>
        <v>680.60133983292008</v>
      </c>
      <c r="CN83" s="64">
        <f t="shared" si="71"/>
        <v>696.25517064907717</v>
      </c>
      <c r="CO83" s="64">
        <f t="shared" si="71"/>
        <v>712.26903957400577</v>
      </c>
      <c r="CP83" s="64">
        <f t="shared" si="71"/>
        <v>728.65122748420788</v>
      </c>
    </row>
    <row r="84" spans="2:95" outlineLevel="1" x14ac:dyDescent="0.25"/>
    <row r="85" spans="2:95" outlineLevel="1" x14ac:dyDescent="0.25">
      <c r="B85" t="s">
        <v>196</v>
      </c>
      <c r="C85">
        <f>CO2e_value_price_base_in</f>
        <v>2010</v>
      </c>
      <c r="D85" s="62" t="s">
        <v>197</v>
      </c>
    </row>
    <row r="86" spans="2:95" outlineLevel="1" x14ac:dyDescent="0.25">
      <c r="B86" t="s">
        <v>198</v>
      </c>
      <c r="C86">
        <f>HLOOKUP(CO2e_value_price_base,GDP_deflator_table[],2,0)</f>
        <v>100</v>
      </c>
      <c r="D86" s="62" t="s">
        <v>199</v>
      </c>
    </row>
    <row r="87" spans="2:95" outlineLevel="1" x14ac:dyDescent="0.25"/>
    <row r="88" spans="2:95" outlineLevel="1" x14ac:dyDescent="0.25">
      <c r="B88" t="s">
        <v>200</v>
      </c>
      <c r="C88">
        <f>Price_base_outputs_in</f>
        <v>2010</v>
      </c>
      <c r="D88" s="62" t="s">
        <v>201</v>
      </c>
    </row>
    <row r="89" spans="2:95" outlineLevel="1" x14ac:dyDescent="0.25">
      <c r="B89" t="s">
        <v>202</v>
      </c>
      <c r="C89">
        <f>HLOOKUP(Price_base_outputs,GDP_deflator_table[],2,0)</f>
        <v>100</v>
      </c>
      <c r="D89" s="62" t="s">
        <v>203</v>
      </c>
    </row>
    <row r="90" spans="2:95" outlineLevel="1" x14ac:dyDescent="0.25">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2"/>
    </row>
    <row r="91" spans="2:95" outlineLevel="1" x14ac:dyDescent="0.25">
      <c r="B91" t="s">
        <v>204</v>
      </c>
      <c r="C91" s="63">
        <f>GDP_deflator_outputs/GDP_deflator_base</f>
        <v>1</v>
      </c>
      <c r="D91" s="80" t="s">
        <v>205</v>
      </c>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2"/>
    </row>
    <row r="92" spans="2:95" outlineLevel="1" x14ac:dyDescent="0.25">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2"/>
    </row>
    <row r="93" spans="2:95" outlineLevel="1" x14ac:dyDescent="0.25">
      <c r="B93" t="str">
        <f>"Carbon values in "&amp;Price_base_outputs&amp;" prices"</f>
        <v>Carbon values in 2010 prices</v>
      </c>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2"/>
    </row>
    <row r="94" spans="2:95" outlineLevel="1" x14ac:dyDescent="0.25">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2"/>
    </row>
    <row r="95" spans="2:95" outlineLevel="1" x14ac:dyDescent="0.25">
      <c r="B95" t="s">
        <v>206</v>
      </c>
      <c r="D95" s="79">
        <f t="shared" ref="D95:AI95" si="72">CO2e_values_low_in*Price_adjustment</f>
        <v>26.070900000000002</v>
      </c>
      <c r="E95" s="79">
        <f t="shared" si="72"/>
        <v>26.070900000000002</v>
      </c>
      <c r="F95" s="79">
        <f t="shared" si="72"/>
        <v>26.939930000000004</v>
      </c>
      <c r="G95" s="79">
        <f t="shared" si="72"/>
        <v>26.939930000000004</v>
      </c>
      <c r="H95" s="79">
        <f t="shared" si="72"/>
        <v>27.808960000000003</v>
      </c>
      <c r="I95" s="79">
        <f t="shared" si="72"/>
        <v>27.808960000000003</v>
      </c>
      <c r="J95" s="79">
        <f t="shared" si="72"/>
        <v>28.677990000000005</v>
      </c>
      <c r="K95" s="79">
        <f t="shared" si="72"/>
        <v>28.677990000000005</v>
      </c>
      <c r="L95" s="79">
        <f t="shared" si="72"/>
        <v>29.547020000000003</v>
      </c>
      <c r="M95" s="79">
        <f t="shared" si="72"/>
        <v>29.547020000000003</v>
      </c>
      <c r="N95" s="79">
        <f t="shared" si="72"/>
        <v>30.416050000000002</v>
      </c>
      <c r="O95" s="79">
        <f t="shared" si="72"/>
        <v>30.416050000000002</v>
      </c>
      <c r="P95" s="79">
        <f t="shared" si="72"/>
        <v>31.285080000000004</v>
      </c>
      <c r="Q95" s="79">
        <f t="shared" si="72"/>
        <v>31.285080000000004</v>
      </c>
      <c r="R95" s="79">
        <f t="shared" si="72"/>
        <v>32.154110000000003</v>
      </c>
      <c r="S95" s="79">
        <f t="shared" si="72"/>
        <v>33.023140000000005</v>
      </c>
      <c r="T95" s="79">
        <f t="shared" si="72"/>
        <v>33.023140000000005</v>
      </c>
      <c r="U95" s="79">
        <f t="shared" si="72"/>
        <v>33.892170000000007</v>
      </c>
      <c r="V95" s="79">
        <f t="shared" si="72"/>
        <v>33.892170000000007</v>
      </c>
      <c r="W95" s="79">
        <f t="shared" si="72"/>
        <v>34.761200000000002</v>
      </c>
      <c r="X95" s="79">
        <f t="shared" si="72"/>
        <v>34.761200000000002</v>
      </c>
      <c r="Y95" s="79">
        <f t="shared" si="72"/>
        <v>38.237320000000004</v>
      </c>
      <c r="Z95" s="79">
        <f t="shared" si="72"/>
        <v>41.713440000000006</v>
      </c>
      <c r="AA95" s="79">
        <f t="shared" si="72"/>
        <v>45.189560000000007</v>
      </c>
      <c r="AB95" s="79">
        <f t="shared" si="72"/>
        <v>47.796650000000007</v>
      </c>
      <c r="AC95" s="79">
        <f t="shared" si="72"/>
        <v>51.272770000000008</v>
      </c>
      <c r="AD95" s="79">
        <f t="shared" si="72"/>
        <v>54.74889000000001</v>
      </c>
      <c r="AE95" s="79">
        <f t="shared" si="72"/>
        <v>58.225010000000005</v>
      </c>
      <c r="AF95" s="79">
        <f t="shared" si="72"/>
        <v>60.832100000000004</v>
      </c>
      <c r="AG95" s="79">
        <f t="shared" si="72"/>
        <v>64.308220000000006</v>
      </c>
      <c r="AH95" s="79">
        <f t="shared" si="72"/>
        <v>67.784340000000014</v>
      </c>
      <c r="AI95" s="79">
        <f t="shared" si="72"/>
        <v>71.260460000000009</v>
      </c>
      <c r="AJ95" s="79">
        <f t="shared" ref="AJ95:BO95" si="73">CO2e_values_low_in*Price_adjustment</f>
        <v>73.867550000000008</v>
      </c>
      <c r="AK95" s="79">
        <f t="shared" si="73"/>
        <v>77.343670000000003</v>
      </c>
      <c r="AL95" s="79">
        <f t="shared" si="73"/>
        <v>80.819790000000012</v>
      </c>
      <c r="AM95" s="79">
        <f t="shared" si="73"/>
        <v>84.295910000000006</v>
      </c>
      <c r="AN95" s="79">
        <f t="shared" si="73"/>
        <v>86.903000000000006</v>
      </c>
      <c r="AO95" s="79">
        <f t="shared" si="73"/>
        <v>90.379120000000015</v>
      </c>
      <c r="AP95" s="79">
        <f t="shared" si="73"/>
        <v>93.855240000000009</v>
      </c>
      <c r="AQ95" s="79">
        <f t="shared" si="73"/>
        <v>97.331360000000018</v>
      </c>
      <c r="AR95" s="79">
        <f t="shared" si="73"/>
        <v>99.938450000000017</v>
      </c>
      <c r="AS95" s="79">
        <f t="shared" si="73"/>
        <v>102.54554000000002</v>
      </c>
      <c r="AT95" s="79">
        <f t="shared" si="73"/>
        <v>105.15263000000002</v>
      </c>
      <c r="AU95" s="79">
        <f t="shared" si="73"/>
        <v>107.75972000000002</v>
      </c>
      <c r="AV95" s="79">
        <f t="shared" si="73"/>
        <v>109.49778000000002</v>
      </c>
      <c r="AW95" s="79">
        <f t="shared" si="73"/>
        <v>112.10487000000002</v>
      </c>
      <c r="AX95" s="79">
        <f t="shared" si="73"/>
        <v>113.84293000000001</v>
      </c>
      <c r="AY95" s="79">
        <f t="shared" si="73"/>
        <v>115.58099000000001</v>
      </c>
      <c r="AZ95" s="79">
        <f t="shared" si="73"/>
        <v>117.31905000000002</v>
      </c>
      <c r="BA95" s="79">
        <f t="shared" si="73"/>
        <v>119.05711000000001</v>
      </c>
      <c r="BB95" s="79">
        <f t="shared" si="73"/>
        <v>119.92614000000002</v>
      </c>
      <c r="BC95" s="79">
        <f t="shared" si="73"/>
        <v>120.79517000000001</v>
      </c>
      <c r="BD95" s="79">
        <f t="shared" si="73"/>
        <v>121.66420000000001</v>
      </c>
      <c r="BE95" s="79">
        <f t="shared" si="73"/>
        <v>122.53323000000002</v>
      </c>
      <c r="BF95" s="79">
        <f t="shared" si="73"/>
        <v>122.53323000000002</v>
      </c>
      <c r="BG95" s="79">
        <f t="shared" si="73"/>
        <v>122.53323000000002</v>
      </c>
      <c r="BH95" s="79">
        <f t="shared" si="73"/>
        <v>122.53323000000002</v>
      </c>
      <c r="BI95" s="79">
        <f t="shared" si="73"/>
        <v>122.53323000000002</v>
      </c>
      <c r="BJ95" s="79">
        <f t="shared" si="73"/>
        <v>121.66420000000001</v>
      </c>
      <c r="BK95" s="79">
        <f t="shared" si="73"/>
        <v>121.66420000000001</v>
      </c>
      <c r="BL95" s="79">
        <f t="shared" si="73"/>
        <v>120.79517000000001</v>
      </c>
      <c r="BM95" s="79">
        <f t="shared" si="73"/>
        <v>119.92614000000002</v>
      </c>
      <c r="BN95" s="79">
        <f t="shared" si="73"/>
        <v>119.05711000000001</v>
      </c>
      <c r="BO95" s="79">
        <f t="shared" si="73"/>
        <v>118.18808000000001</v>
      </c>
      <c r="BP95" s="79">
        <f t="shared" ref="BP95:CP95" si="74">CO2e_values_low_in*Price_adjustment</f>
        <v>117.31905000000002</v>
      </c>
      <c r="BQ95" s="79">
        <f t="shared" si="74"/>
        <v>115.58099000000001</v>
      </c>
      <c r="BR95" s="79">
        <f t="shared" si="74"/>
        <v>113.84293000000001</v>
      </c>
      <c r="BS95" s="79">
        <f t="shared" si="74"/>
        <v>112.97390000000001</v>
      </c>
      <c r="BT95" s="79">
        <f t="shared" si="74"/>
        <v>111.23584000000001</v>
      </c>
      <c r="BU95" s="79">
        <f t="shared" si="74"/>
        <v>109.49778000000002</v>
      </c>
      <c r="BV95" s="79">
        <f t="shared" si="74"/>
        <v>107.75972000000002</v>
      </c>
      <c r="BW95" s="79">
        <f t="shared" si="74"/>
        <v>106.02166000000001</v>
      </c>
      <c r="BX95" s="79">
        <f t="shared" si="74"/>
        <v>104.28360000000001</v>
      </c>
      <c r="BY95" s="79">
        <f t="shared" si="74"/>
        <v>102.54554000000002</v>
      </c>
      <c r="BZ95" s="79">
        <f t="shared" si="74"/>
        <v>99.938450000000017</v>
      </c>
      <c r="CA95" s="79">
        <f t="shared" si="74"/>
        <v>98.200390000000013</v>
      </c>
      <c r="CB95" s="79">
        <f t="shared" si="74"/>
        <v>96.462330000000009</v>
      </c>
      <c r="CC95" s="79">
        <f t="shared" si="74"/>
        <v>94.724270000000018</v>
      </c>
      <c r="CD95" s="79">
        <f t="shared" si="74"/>
        <v>92.117180000000005</v>
      </c>
      <c r="CE95" s="79">
        <f t="shared" si="74"/>
        <v>90.379120000000015</v>
      </c>
      <c r="CF95" s="79">
        <f t="shared" si="74"/>
        <v>87.772030000000015</v>
      </c>
      <c r="CG95" s="79">
        <f t="shared" si="74"/>
        <v>86.033970000000011</v>
      </c>
      <c r="CH95" s="79">
        <f t="shared" si="74"/>
        <v>84.295910000000006</v>
      </c>
      <c r="CI95" s="79">
        <f t="shared" si="74"/>
        <v>81.688820000000007</v>
      </c>
      <c r="CJ95" s="79">
        <f t="shared" si="74"/>
        <v>79.950760000000017</v>
      </c>
      <c r="CK95" s="79">
        <f t="shared" si="74"/>
        <v>77.343670000000003</v>
      </c>
      <c r="CL95" s="79">
        <f t="shared" si="74"/>
        <v>75.605610000000013</v>
      </c>
      <c r="CM95" s="79">
        <f t="shared" si="74"/>
        <v>73.867550000000008</v>
      </c>
      <c r="CN95" s="79">
        <f t="shared" si="74"/>
        <v>71.260460000000009</v>
      </c>
      <c r="CO95" s="79">
        <f t="shared" si="74"/>
        <v>69.522400000000005</v>
      </c>
      <c r="CP95" s="79">
        <f t="shared" si="74"/>
        <v>66.915310000000005</v>
      </c>
      <c r="CQ95" s="77" t="s">
        <v>207</v>
      </c>
    </row>
    <row r="96" spans="2:95" outlineLevel="1" x14ac:dyDescent="0.25">
      <c r="B96" t="s">
        <v>208</v>
      </c>
      <c r="D96" s="79">
        <f t="shared" ref="D96:AI96" si="75">CO2e_values_central_in*Price_adjustment</f>
        <v>52.141800000000003</v>
      </c>
      <c r="E96" s="79">
        <f t="shared" si="75"/>
        <v>53.010830000000006</v>
      </c>
      <c r="F96" s="79">
        <f t="shared" si="75"/>
        <v>53.010830000000006</v>
      </c>
      <c r="G96" s="79">
        <f t="shared" si="75"/>
        <v>53.879860000000008</v>
      </c>
      <c r="H96" s="79">
        <f t="shared" si="75"/>
        <v>54.74889000000001</v>
      </c>
      <c r="I96" s="79">
        <f t="shared" si="75"/>
        <v>55.617920000000005</v>
      </c>
      <c r="J96" s="79">
        <f t="shared" si="75"/>
        <v>56.486950000000007</v>
      </c>
      <c r="K96" s="79">
        <f t="shared" si="75"/>
        <v>57.35598000000001</v>
      </c>
      <c r="L96" s="79">
        <f t="shared" si="75"/>
        <v>58.225010000000005</v>
      </c>
      <c r="M96" s="79">
        <f t="shared" si="75"/>
        <v>59.094040000000007</v>
      </c>
      <c r="N96" s="79">
        <f t="shared" si="75"/>
        <v>59.963070000000009</v>
      </c>
      <c r="O96" s="79">
        <f t="shared" si="75"/>
        <v>60.832100000000004</v>
      </c>
      <c r="P96" s="79">
        <f t="shared" si="75"/>
        <v>62.570160000000008</v>
      </c>
      <c r="Q96" s="79">
        <f t="shared" si="75"/>
        <v>63.439190000000011</v>
      </c>
      <c r="R96" s="79">
        <f t="shared" si="75"/>
        <v>64.308220000000006</v>
      </c>
      <c r="S96" s="79">
        <f t="shared" si="75"/>
        <v>65.177250000000015</v>
      </c>
      <c r="T96" s="79">
        <f t="shared" si="75"/>
        <v>66.04628000000001</v>
      </c>
      <c r="U96" s="79">
        <f t="shared" si="75"/>
        <v>66.915310000000005</v>
      </c>
      <c r="V96" s="79">
        <f t="shared" si="75"/>
        <v>68.65337000000001</v>
      </c>
      <c r="W96" s="79">
        <f t="shared" si="75"/>
        <v>69.522400000000005</v>
      </c>
      <c r="X96" s="79">
        <f t="shared" si="75"/>
        <v>70.391430000000014</v>
      </c>
      <c r="Y96" s="79">
        <f t="shared" si="75"/>
        <v>76.474640000000008</v>
      </c>
      <c r="Z96" s="79">
        <f t="shared" si="75"/>
        <v>83.426880000000011</v>
      </c>
      <c r="AA96" s="79">
        <f t="shared" si="75"/>
        <v>89.510090000000005</v>
      </c>
      <c r="AB96" s="79">
        <f t="shared" si="75"/>
        <v>96.462330000000009</v>
      </c>
      <c r="AC96" s="79">
        <f t="shared" si="75"/>
        <v>102.54554000000002</v>
      </c>
      <c r="AD96" s="79">
        <f t="shared" si="75"/>
        <v>109.49778000000002</v>
      </c>
      <c r="AE96" s="79">
        <f t="shared" si="75"/>
        <v>115.58099000000001</v>
      </c>
      <c r="AF96" s="79">
        <f t="shared" si="75"/>
        <v>122.53323000000002</v>
      </c>
      <c r="AG96" s="79">
        <f t="shared" si="75"/>
        <v>128.61644000000001</v>
      </c>
      <c r="AH96" s="79">
        <f t="shared" si="75"/>
        <v>135.56868000000003</v>
      </c>
      <c r="AI96" s="79">
        <f t="shared" si="75"/>
        <v>141.65189000000001</v>
      </c>
      <c r="AJ96" s="79">
        <f t="shared" ref="AJ96:BO96" si="76">CO2e_values_central_in*Price_adjustment</f>
        <v>148.60413000000003</v>
      </c>
      <c r="AK96" s="79">
        <f t="shared" si="76"/>
        <v>154.68734000000001</v>
      </c>
      <c r="AL96" s="79">
        <f t="shared" si="76"/>
        <v>161.63958000000002</v>
      </c>
      <c r="AM96" s="79">
        <f t="shared" si="76"/>
        <v>167.72279000000003</v>
      </c>
      <c r="AN96" s="79">
        <f t="shared" si="76"/>
        <v>174.67503000000002</v>
      </c>
      <c r="AO96" s="79">
        <f t="shared" si="76"/>
        <v>180.75824000000003</v>
      </c>
      <c r="AP96" s="79">
        <f t="shared" si="76"/>
        <v>187.71048000000002</v>
      </c>
      <c r="AQ96" s="79">
        <f t="shared" si="76"/>
        <v>193.79369000000003</v>
      </c>
      <c r="AR96" s="79">
        <f t="shared" si="76"/>
        <v>200.74593000000002</v>
      </c>
      <c r="AS96" s="79">
        <f t="shared" si="76"/>
        <v>207.69817000000003</v>
      </c>
      <c r="AT96" s="79">
        <f t="shared" si="76"/>
        <v>214.65041000000002</v>
      </c>
      <c r="AU96" s="79">
        <f t="shared" si="76"/>
        <v>221.60265000000004</v>
      </c>
      <c r="AV96" s="79">
        <f t="shared" si="76"/>
        <v>228.55489000000003</v>
      </c>
      <c r="AW96" s="79">
        <f t="shared" si="76"/>
        <v>235.50713000000002</v>
      </c>
      <c r="AX96" s="79">
        <f t="shared" si="76"/>
        <v>241.59034000000003</v>
      </c>
      <c r="AY96" s="79">
        <f t="shared" si="76"/>
        <v>248.54258000000004</v>
      </c>
      <c r="AZ96" s="79">
        <f t="shared" si="76"/>
        <v>254.62579000000002</v>
      </c>
      <c r="BA96" s="79">
        <f t="shared" si="76"/>
        <v>260.70900000000006</v>
      </c>
      <c r="BB96" s="79">
        <f t="shared" si="76"/>
        <v>266.79221000000001</v>
      </c>
      <c r="BC96" s="79">
        <f t="shared" si="76"/>
        <v>272.00639000000001</v>
      </c>
      <c r="BD96" s="79">
        <f t="shared" si="76"/>
        <v>276.35154000000006</v>
      </c>
      <c r="BE96" s="79">
        <f t="shared" si="76"/>
        <v>280.69669000000005</v>
      </c>
      <c r="BF96" s="79">
        <f t="shared" si="76"/>
        <v>285.04184000000004</v>
      </c>
      <c r="BG96" s="79">
        <f t="shared" si="76"/>
        <v>288.51796000000002</v>
      </c>
      <c r="BH96" s="79">
        <f t="shared" si="76"/>
        <v>291.99408000000005</v>
      </c>
      <c r="BI96" s="79">
        <f t="shared" si="76"/>
        <v>295.47020000000003</v>
      </c>
      <c r="BJ96" s="79">
        <f t="shared" si="76"/>
        <v>298.07729000000006</v>
      </c>
      <c r="BK96" s="79">
        <f t="shared" si="76"/>
        <v>299.81535000000002</v>
      </c>
      <c r="BL96" s="79">
        <f t="shared" si="76"/>
        <v>302.42244000000005</v>
      </c>
      <c r="BM96" s="79">
        <f t="shared" si="76"/>
        <v>304.16050000000001</v>
      </c>
      <c r="BN96" s="79">
        <f t="shared" si="76"/>
        <v>305.89856000000003</v>
      </c>
      <c r="BO96" s="79">
        <f t="shared" si="76"/>
        <v>306.76759000000004</v>
      </c>
      <c r="BP96" s="79">
        <f t="shared" ref="BP96:CP96" si="77">CO2e_values_central_in*Price_adjustment</f>
        <v>307.63662000000005</v>
      </c>
      <c r="BQ96" s="79">
        <f t="shared" si="77"/>
        <v>308.50565000000006</v>
      </c>
      <c r="BR96" s="79">
        <f t="shared" si="77"/>
        <v>308.50565000000006</v>
      </c>
      <c r="BS96" s="79">
        <f t="shared" si="77"/>
        <v>308.50565000000006</v>
      </c>
      <c r="BT96" s="79">
        <f t="shared" si="77"/>
        <v>308.50565000000006</v>
      </c>
      <c r="BU96" s="79">
        <f t="shared" si="77"/>
        <v>307.63662000000005</v>
      </c>
      <c r="BV96" s="79">
        <f t="shared" si="77"/>
        <v>306.76759000000004</v>
      </c>
      <c r="BW96" s="79">
        <f t="shared" si="77"/>
        <v>306.76759000000004</v>
      </c>
      <c r="BX96" s="79">
        <f t="shared" si="77"/>
        <v>305.89856000000003</v>
      </c>
      <c r="BY96" s="79">
        <f t="shared" si="77"/>
        <v>305.02953000000002</v>
      </c>
      <c r="BZ96" s="79">
        <f t="shared" si="77"/>
        <v>304.16050000000001</v>
      </c>
      <c r="CA96" s="79">
        <f t="shared" si="77"/>
        <v>303.29147000000006</v>
      </c>
      <c r="CB96" s="79">
        <f t="shared" si="77"/>
        <v>301.55341000000004</v>
      </c>
      <c r="CC96" s="79">
        <f t="shared" si="77"/>
        <v>299.81535000000002</v>
      </c>
      <c r="CD96" s="79">
        <f t="shared" si="77"/>
        <v>298.07729000000006</v>
      </c>
      <c r="CE96" s="79">
        <f t="shared" si="77"/>
        <v>295.47020000000003</v>
      </c>
      <c r="CF96" s="79">
        <f t="shared" si="77"/>
        <v>293.73214000000002</v>
      </c>
      <c r="CG96" s="79">
        <f t="shared" si="77"/>
        <v>291.12505000000004</v>
      </c>
      <c r="CH96" s="79">
        <f t="shared" si="77"/>
        <v>289.38699000000003</v>
      </c>
      <c r="CI96" s="79">
        <f t="shared" si="77"/>
        <v>287.64893000000006</v>
      </c>
      <c r="CJ96" s="79">
        <f t="shared" si="77"/>
        <v>285.04184000000004</v>
      </c>
      <c r="CK96" s="79">
        <f t="shared" si="77"/>
        <v>282.43475000000001</v>
      </c>
      <c r="CL96" s="79">
        <f t="shared" si="77"/>
        <v>279.82766000000004</v>
      </c>
      <c r="CM96" s="79">
        <f t="shared" si="77"/>
        <v>277.22057000000001</v>
      </c>
      <c r="CN96" s="79">
        <f t="shared" si="77"/>
        <v>274.61348000000004</v>
      </c>
      <c r="CO96" s="79">
        <f t="shared" si="77"/>
        <v>272.00639000000001</v>
      </c>
      <c r="CP96" s="79">
        <f t="shared" si="77"/>
        <v>268.53027000000003</v>
      </c>
      <c r="CQ96" s="77" t="s">
        <v>209</v>
      </c>
    </row>
    <row r="97" spans="2:95" outlineLevel="1" x14ac:dyDescent="0.25">
      <c r="B97" t="s">
        <v>210</v>
      </c>
      <c r="D97" s="79">
        <f t="shared" ref="D97:AI97" si="78">CO2e_values_high_in*Price_adjustment</f>
        <v>78.212700000000012</v>
      </c>
      <c r="E97" s="79">
        <f t="shared" si="78"/>
        <v>79.081730000000007</v>
      </c>
      <c r="F97" s="79">
        <f t="shared" si="78"/>
        <v>79.950760000000017</v>
      </c>
      <c r="G97" s="79">
        <f t="shared" si="78"/>
        <v>81.688820000000007</v>
      </c>
      <c r="H97" s="79">
        <f t="shared" si="78"/>
        <v>82.557850000000016</v>
      </c>
      <c r="I97" s="79">
        <f t="shared" si="78"/>
        <v>83.426880000000011</v>
      </c>
      <c r="J97" s="79">
        <f t="shared" si="78"/>
        <v>85.164940000000016</v>
      </c>
      <c r="K97" s="79">
        <f t="shared" si="78"/>
        <v>86.033970000000011</v>
      </c>
      <c r="L97" s="79">
        <f t="shared" si="78"/>
        <v>87.772030000000015</v>
      </c>
      <c r="M97" s="79">
        <f t="shared" si="78"/>
        <v>88.64106000000001</v>
      </c>
      <c r="N97" s="79">
        <f t="shared" si="78"/>
        <v>90.379120000000015</v>
      </c>
      <c r="O97" s="79">
        <f t="shared" si="78"/>
        <v>92.117180000000005</v>
      </c>
      <c r="P97" s="79">
        <f t="shared" si="78"/>
        <v>92.986210000000014</v>
      </c>
      <c r="Q97" s="79">
        <f t="shared" si="78"/>
        <v>94.724270000000018</v>
      </c>
      <c r="R97" s="79">
        <f t="shared" si="78"/>
        <v>96.462330000000009</v>
      </c>
      <c r="S97" s="79">
        <f t="shared" si="78"/>
        <v>98.200390000000013</v>
      </c>
      <c r="T97" s="79">
        <f t="shared" si="78"/>
        <v>99.069420000000008</v>
      </c>
      <c r="U97" s="79">
        <f t="shared" si="78"/>
        <v>100.80748000000001</v>
      </c>
      <c r="V97" s="79">
        <f t="shared" si="78"/>
        <v>102.54554000000002</v>
      </c>
      <c r="W97" s="79">
        <f t="shared" si="78"/>
        <v>104.28360000000001</v>
      </c>
      <c r="X97" s="79">
        <f t="shared" si="78"/>
        <v>105.15263000000002</v>
      </c>
      <c r="Y97" s="79">
        <f t="shared" si="78"/>
        <v>114.71196000000002</v>
      </c>
      <c r="Z97" s="79">
        <f t="shared" si="78"/>
        <v>125.14032000000002</v>
      </c>
      <c r="AA97" s="79">
        <f t="shared" si="78"/>
        <v>134.69965000000002</v>
      </c>
      <c r="AB97" s="79">
        <f t="shared" si="78"/>
        <v>144.25898000000001</v>
      </c>
      <c r="AC97" s="79">
        <f t="shared" si="78"/>
        <v>154.68734000000001</v>
      </c>
      <c r="AD97" s="79">
        <f t="shared" si="78"/>
        <v>164.24667000000002</v>
      </c>
      <c r="AE97" s="79">
        <f t="shared" si="78"/>
        <v>173.80600000000001</v>
      </c>
      <c r="AF97" s="79">
        <f t="shared" si="78"/>
        <v>183.36533000000003</v>
      </c>
      <c r="AG97" s="79">
        <f t="shared" si="78"/>
        <v>193.79369000000003</v>
      </c>
      <c r="AH97" s="79">
        <f t="shared" si="78"/>
        <v>203.35302000000001</v>
      </c>
      <c r="AI97" s="79">
        <f t="shared" si="78"/>
        <v>212.91235000000003</v>
      </c>
      <c r="AJ97" s="79">
        <f t="shared" ref="AJ97:BO97" si="79">CO2e_values_high_in*Price_adjustment</f>
        <v>222.47168000000002</v>
      </c>
      <c r="AK97" s="79">
        <f t="shared" si="79"/>
        <v>232.90004000000002</v>
      </c>
      <c r="AL97" s="79">
        <f t="shared" si="79"/>
        <v>242.45937000000004</v>
      </c>
      <c r="AM97" s="79">
        <f t="shared" si="79"/>
        <v>252.01870000000002</v>
      </c>
      <c r="AN97" s="79">
        <f t="shared" si="79"/>
        <v>261.57803000000001</v>
      </c>
      <c r="AO97" s="79">
        <f t="shared" si="79"/>
        <v>272.00639000000001</v>
      </c>
      <c r="AP97" s="79">
        <f t="shared" si="79"/>
        <v>281.56572000000006</v>
      </c>
      <c r="AQ97" s="79">
        <f t="shared" si="79"/>
        <v>291.12505000000004</v>
      </c>
      <c r="AR97" s="79">
        <f t="shared" si="79"/>
        <v>300.68438000000003</v>
      </c>
      <c r="AS97" s="79">
        <f t="shared" si="79"/>
        <v>312.85080000000005</v>
      </c>
      <c r="AT97" s="79">
        <f t="shared" si="79"/>
        <v>324.14819000000006</v>
      </c>
      <c r="AU97" s="79">
        <f t="shared" si="79"/>
        <v>335.44558000000006</v>
      </c>
      <c r="AV97" s="79">
        <f t="shared" si="79"/>
        <v>347.61200000000002</v>
      </c>
      <c r="AW97" s="79">
        <f t="shared" si="79"/>
        <v>358.90939000000003</v>
      </c>
      <c r="AX97" s="79">
        <f t="shared" si="79"/>
        <v>370.20678000000004</v>
      </c>
      <c r="AY97" s="79">
        <f t="shared" si="79"/>
        <v>381.50417000000004</v>
      </c>
      <c r="AZ97" s="79">
        <f t="shared" si="79"/>
        <v>391.93253000000004</v>
      </c>
      <c r="BA97" s="79">
        <f t="shared" si="79"/>
        <v>403.22992000000005</v>
      </c>
      <c r="BB97" s="79">
        <f t="shared" si="79"/>
        <v>413.65828000000005</v>
      </c>
      <c r="BC97" s="79">
        <f t="shared" si="79"/>
        <v>422.34858000000003</v>
      </c>
      <c r="BD97" s="79">
        <f t="shared" si="79"/>
        <v>431.90791000000007</v>
      </c>
      <c r="BE97" s="79">
        <f t="shared" si="79"/>
        <v>439.72918000000004</v>
      </c>
      <c r="BF97" s="79">
        <f t="shared" si="79"/>
        <v>447.55045000000007</v>
      </c>
      <c r="BG97" s="79">
        <f t="shared" si="79"/>
        <v>454.50269000000003</v>
      </c>
      <c r="BH97" s="79">
        <f t="shared" si="79"/>
        <v>461.45493000000005</v>
      </c>
      <c r="BI97" s="79">
        <f t="shared" si="79"/>
        <v>467.53814000000006</v>
      </c>
      <c r="BJ97" s="79">
        <f t="shared" si="79"/>
        <v>473.62135000000006</v>
      </c>
      <c r="BK97" s="79">
        <f t="shared" si="79"/>
        <v>478.83553000000006</v>
      </c>
      <c r="BL97" s="79">
        <f t="shared" si="79"/>
        <v>483.18068000000005</v>
      </c>
      <c r="BM97" s="79">
        <f t="shared" si="79"/>
        <v>487.52583000000004</v>
      </c>
      <c r="BN97" s="79">
        <f t="shared" si="79"/>
        <v>491.87098000000009</v>
      </c>
      <c r="BO97" s="79">
        <f t="shared" si="79"/>
        <v>495.34710000000007</v>
      </c>
      <c r="BP97" s="79">
        <f t="shared" ref="BP97:CP97" si="80">CO2e_values_high_in*Price_adjustment</f>
        <v>498.82322000000005</v>
      </c>
      <c r="BQ97" s="79">
        <f t="shared" si="80"/>
        <v>501.43031000000008</v>
      </c>
      <c r="BR97" s="79">
        <f t="shared" si="80"/>
        <v>503.16837000000004</v>
      </c>
      <c r="BS97" s="79">
        <f t="shared" si="80"/>
        <v>504.90643000000006</v>
      </c>
      <c r="BT97" s="79">
        <f t="shared" si="80"/>
        <v>505.77546000000007</v>
      </c>
      <c r="BU97" s="79">
        <f t="shared" si="80"/>
        <v>506.64449000000008</v>
      </c>
      <c r="BV97" s="79">
        <f t="shared" si="80"/>
        <v>505.77546000000007</v>
      </c>
      <c r="BW97" s="79">
        <f t="shared" si="80"/>
        <v>507.51352000000009</v>
      </c>
      <c r="BX97" s="79">
        <f t="shared" si="80"/>
        <v>507.51352000000009</v>
      </c>
      <c r="BY97" s="79">
        <f t="shared" si="80"/>
        <v>507.51352000000009</v>
      </c>
      <c r="BZ97" s="79">
        <f t="shared" si="80"/>
        <v>507.51352000000009</v>
      </c>
      <c r="CA97" s="79">
        <f t="shared" si="80"/>
        <v>507.51352000000009</v>
      </c>
      <c r="CB97" s="79">
        <f t="shared" si="80"/>
        <v>505.77546000000007</v>
      </c>
      <c r="CC97" s="79">
        <f t="shared" si="80"/>
        <v>504.90643000000006</v>
      </c>
      <c r="CD97" s="79">
        <f t="shared" si="80"/>
        <v>503.16837000000004</v>
      </c>
      <c r="CE97" s="79">
        <f t="shared" si="80"/>
        <v>500.56128000000007</v>
      </c>
      <c r="CF97" s="79">
        <f t="shared" si="80"/>
        <v>498.82322000000005</v>
      </c>
      <c r="CG97" s="79">
        <f t="shared" si="80"/>
        <v>497.08516000000009</v>
      </c>
      <c r="CH97" s="79">
        <f t="shared" si="80"/>
        <v>495.34710000000007</v>
      </c>
      <c r="CI97" s="79">
        <f t="shared" si="80"/>
        <v>492.74001000000004</v>
      </c>
      <c r="CJ97" s="79">
        <f t="shared" si="80"/>
        <v>490.13292000000007</v>
      </c>
      <c r="CK97" s="79">
        <f t="shared" si="80"/>
        <v>487.52583000000004</v>
      </c>
      <c r="CL97" s="79">
        <f t="shared" si="80"/>
        <v>484.04971000000006</v>
      </c>
      <c r="CM97" s="79">
        <f t="shared" si="80"/>
        <v>481.44262000000003</v>
      </c>
      <c r="CN97" s="79">
        <f t="shared" si="80"/>
        <v>477.09747000000004</v>
      </c>
      <c r="CO97" s="79">
        <f t="shared" si="80"/>
        <v>474.49038000000007</v>
      </c>
      <c r="CP97" s="79">
        <f t="shared" si="80"/>
        <v>470.14523000000008</v>
      </c>
      <c r="CQ97" s="77" t="s">
        <v>211</v>
      </c>
    </row>
    <row r="98" spans="2:95" outlineLevel="1" x14ac:dyDescent="0.25"/>
    <row r="99" spans="2:95" s="67" customFormat="1" ht="15.75" outlineLevel="1" x14ac:dyDescent="0.25">
      <c r="B99" s="67" t="s">
        <v>212</v>
      </c>
    </row>
    <row r="100" spans="2:95" outlineLevel="1" x14ac:dyDescent="0.25">
      <c r="B100" s="62" t="s">
        <v>213</v>
      </c>
    </row>
    <row r="101" spans="2:95" outlineLevel="1" x14ac:dyDescent="0.25">
      <c r="B101" t="s">
        <v>214</v>
      </c>
      <c r="D101" s="81">
        <f t="shared" ref="D101:AI101" si="81">CO2e_values_low*-Non_traded_emissions_TOTAL_change</f>
        <v>0</v>
      </c>
      <c r="E101" s="81">
        <f t="shared" si="81"/>
        <v>0</v>
      </c>
      <c r="F101" s="81">
        <f t="shared" si="81"/>
        <v>0</v>
      </c>
      <c r="G101" s="81">
        <f t="shared" si="81"/>
        <v>0</v>
      </c>
      <c r="H101" s="81">
        <f t="shared" si="81"/>
        <v>0</v>
      </c>
      <c r="I101" s="81">
        <f t="shared" si="81"/>
        <v>0</v>
      </c>
      <c r="J101" s="81">
        <f t="shared" si="81"/>
        <v>0</v>
      </c>
      <c r="K101" s="81">
        <f t="shared" si="81"/>
        <v>0</v>
      </c>
      <c r="L101" s="81">
        <f t="shared" si="81"/>
        <v>0</v>
      </c>
      <c r="M101" s="81">
        <f t="shared" si="81"/>
        <v>0</v>
      </c>
      <c r="N101" s="81">
        <f t="shared" si="81"/>
        <v>0</v>
      </c>
      <c r="O101" s="81">
        <f t="shared" si="81"/>
        <v>0</v>
      </c>
      <c r="P101" s="81">
        <f t="shared" si="81"/>
        <v>0</v>
      </c>
      <c r="Q101" s="81">
        <f t="shared" si="81"/>
        <v>0</v>
      </c>
      <c r="R101" s="81">
        <f t="shared" si="81"/>
        <v>105937.9075539531</v>
      </c>
      <c r="S101" s="81">
        <f t="shared" si="81"/>
        <v>105027.89956328546</v>
      </c>
      <c r="T101" s="81">
        <f t="shared" si="81"/>
        <v>101254.70488197042</v>
      </c>
      <c r="U101" s="81">
        <f t="shared" si="81"/>
        <v>100046.81310067265</v>
      </c>
      <c r="V101" s="81">
        <f t="shared" si="81"/>
        <v>96174.323822480917</v>
      </c>
      <c r="W101" s="81">
        <f t="shared" si="81"/>
        <v>94668.54825055298</v>
      </c>
      <c r="X101" s="81">
        <f t="shared" si="81"/>
        <v>90696.764375484534</v>
      </c>
      <c r="Y101" s="81">
        <f t="shared" si="81"/>
        <v>95397.478550457687</v>
      </c>
      <c r="Z101" s="81">
        <f t="shared" si="81"/>
        <v>99303.835950417168</v>
      </c>
      <c r="AA101" s="81">
        <f t="shared" si="81"/>
        <v>102415.83657536293</v>
      </c>
      <c r="AB101" s="81">
        <f t="shared" si="81"/>
        <v>102863.23970341476</v>
      </c>
      <c r="AC101" s="81">
        <f t="shared" si="81"/>
        <v>104485.82137520987</v>
      </c>
      <c r="AD101" s="81">
        <f t="shared" si="81"/>
        <v>105314.04627199129</v>
      </c>
      <c r="AE101" s="81">
        <f t="shared" si="81"/>
        <v>105347.914393759</v>
      </c>
      <c r="AF101" s="81">
        <f t="shared" si="81"/>
        <v>103114.36340613962</v>
      </c>
      <c r="AG101" s="81">
        <f t="shared" si="81"/>
        <v>101658.8125747569</v>
      </c>
      <c r="AH101" s="81">
        <f t="shared" si="81"/>
        <v>107153.88352474378</v>
      </c>
      <c r="AI101" s="81">
        <f t="shared" si="81"/>
        <v>112648.95447473062</v>
      </c>
      <c r="AJ101" s="81">
        <f t="shared" ref="AJ101:BO101" si="82">CO2e_values_low*-Non_traded_emissions_TOTAL_change</f>
        <v>116770.25768722077</v>
      </c>
      <c r="AK101" s="81">
        <f t="shared" si="82"/>
        <v>122265.32863720763</v>
      </c>
      <c r="AL101" s="81">
        <f t="shared" si="82"/>
        <v>127760.39958719449</v>
      </c>
      <c r="AM101" s="81">
        <f t="shared" si="82"/>
        <v>133255.47053718133</v>
      </c>
      <c r="AN101" s="81">
        <f t="shared" si="82"/>
        <v>137376.7737496715</v>
      </c>
      <c r="AO101" s="81">
        <f t="shared" si="82"/>
        <v>142871.84469965837</v>
      </c>
      <c r="AP101" s="81">
        <f t="shared" si="82"/>
        <v>148366.91564964521</v>
      </c>
      <c r="AQ101" s="81">
        <f t="shared" si="82"/>
        <v>153861.98659963207</v>
      </c>
      <c r="AR101" s="81">
        <f t="shared" si="82"/>
        <v>157983.28981212224</v>
      </c>
      <c r="AS101" s="81">
        <f t="shared" si="82"/>
        <v>162104.59302461238</v>
      </c>
      <c r="AT101" s="81">
        <f t="shared" si="82"/>
        <v>166225.89623710251</v>
      </c>
      <c r="AU101" s="81">
        <f t="shared" si="82"/>
        <v>170347.19944959265</v>
      </c>
      <c r="AV101" s="81">
        <f t="shared" si="82"/>
        <v>173094.73492458608</v>
      </c>
      <c r="AW101" s="81">
        <f t="shared" si="82"/>
        <v>177216.03813707625</v>
      </c>
      <c r="AX101" s="81">
        <f t="shared" si="82"/>
        <v>179963.57361206965</v>
      </c>
      <c r="AY101" s="81">
        <f t="shared" si="82"/>
        <v>182711.10908706309</v>
      </c>
      <c r="AZ101" s="81">
        <f t="shared" si="82"/>
        <v>185458.64456205652</v>
      </c>
      <c r="BA101" s="81">
        <f t="shared" si="82"/>
        <v>188206.18003704993</v>
      </c>
      <c r="BB101" s="81">
        <f t="shared" si="82"/>
        <v>189579.94777454666</v>
      </c>
      <c r="BC101" s="81">
        <f t="shared" si="82"/>
        <v>190953.71551204339</v>
      </c>
      <c r="BD101" s="81">
        <f t="shared" si="82"/>
        <v>192327.48324954009</v>
      </c>
      <c r="BE101" s="81">
        <f t="shared" si="82"/>
        <v>193701.25098703682</v>
      </c>
      <c r="BF101" s="81">
        <f t="shared" si="82"/>
        <v>193701.25098703682</v>
      </c>
      <c r="BG101" s="81">
        <f t="shared" si="82"/>
        <v>193701.25098703682</v>
      </c>
      <c r="BH101" s="81">
        <f t="shared" si="82"/>
        <v>193701.25098703682</v>
      </c>
      <c r="BI101" s="81">
        <f t="shared" si="82"/>
        <v>193701.25098703682</v>
      </c>
      <c r="BJ101" s="81">
        <f t="shared" si="82"/>
        <v>192327.48324954009</v>
      </c>
      <c r="BK101" s="81">
        <f t="shared" si="82"/>
        <v>192327.48324954009</v>
      </c>
      <c r="BL101" s="81">
        <f t="shared" si="82"/>
        <v>190953.71551204339</v>
      </c>
      <c r="BM101" s="81">
        <f t="shared" si="82"/>
        <v>189579.94777454666</v>
      </c>
      <c r="BN101" s="81">
        <f t="shared" si="82"/>
        <v>188206.18003704993</v>
      </c>
      <c r="BO101" s="81">
        <f t="shared" si="82"/>
        <v>186832.41229955322</v>
      </c>
      <c r="BP101" s="81">
        <f t="shared" ref="BP101:CP101" si="83">CO2e_values_low*-Non_traded_emissions_TOTAL_change</f>
        <v>185458.64456205652</v>
      </c>
      <c r="BQ101" s="81">
        <f t="shared" si="83"/>
        <v>182711.10908706309</v>
      </c>
      <c r="BR101" s="81">
        <f t="shared" si="83"/>
        <v>179963.57361206965</v>
      </c>
      <c r="BS101" s="81">
        <f t="shared" si="83"/>
        <v>178589.80587457295</v>
      </c>
      <c r="BT101" s="81">
        <f t="shared" si="83"/>
        <v>175842.27039957952</v>
      </c>
      <c r="BU101" s="81">
        <f t="shared" si="83"/>
        <v>173094.73492458608</v>
      </c>
      <c r="BV101" s="81">
        <f t="shared" si="83"/>
        <v>170347.19944959265</v>
      </c>
      <c r="BW101" s="81">
        <f t="shared" si="83"/>
        <v>167599.66397459921</v>
      </c>
      <c r="BX101" s="81">
        <f t="shared" si="83"/>
        <v>164852.12849960578</v>
      </c>
      <c r="BY101" s="81">
        <f t="shared" si="83"/>
        <v>162104.59302461238</v>
      </c>
      <c r="BZ101" s="81">
        <f t="shared" si="83"/>
        <v>0</v>
      </c>
      <c r="CA101" s="81">
        <f t="shared" si="83"/>
        <v>0</v>
      </c>
      <c r="CB101" s="81">
        <f t="shared" si="83"/>
        <v>0</v>
      </c>
      <c r="CC101" s="81">
        <f t="shared" si="83"/>
        <v>0</v>
      </c>
      <c r="CD101" s="81">
        <f t="shared" si="83"/>
        <v>0</v>
      </c>
      <c r="CE101" s="81">
        <f t="shared" si="83"/>
        <v>0</v>
      </c>
      <c r="CF101" s="81">
        <f t="shared" si="83"/>
        <v>0</v>
      </c>
      <c r="CG101" s="81">
        <f t="shared" si="83"/>
        <v>0</v>
      </c>
      <c r="CH101" s="81">
        <f t="shared" si="83"/>
        <v>0</v>
      </c>
      <c r="CI101" s="81">
        <f t="shared" si="83"/>
        <v>0</v>
      </c>
      <c r="CJ101" s="81">
        <f t="shared" si="83"/>
        <v>0</v>
      </c>
      <c r="CK101" s="81">
        <f t="shared" si="83"/>
        <v>0</v>
      </c>
      <c r="CL101" s="81">
        <f t="shared" si="83"/>
        <v>0</v>
      </c>
      <c r="CM101" s="81">
        <f t="shared" si="83"/>
        <v>0</v>
      </c>
      <c r="CN101" s="81">
        <f t="shared" si="83"/>
        <v>0</v>
      </c>
      <c r="CO101" s="81">
        <f t="shared" si="83"/>
        <v>0</v>
      </c>
      <c r="CP101" s="81">
        <f t="shared" si="83"/>
        <v>0</v>
      </c>
      <c r="CQ101" s="62" t="s">
        <v>215</v>
      </c>
    </row>
    <row r="102" spans="2:95" outlineLevel="1" x14ac:dyDescent="0.25">
      <c r="B102" t="s">
        <v>216</v>
      </c>
      <c r="D102" s="81">
        <f t="shared" ref="D102:AI102" si="84">CO2e_values_central*-Non_traded_emissions_TOTAL_change</f>
        <v>0</v>
      </c>
      <c r="E102" s="81">
        <f t="shared" si="84"/>
        <v>0</v>
      </c>
      <c r="F102" s="81">
        <f t="shared" si="84"/>
        <v>0</v>
      </c>
      <c r="G102" s="81">
        <f t="shared" si="84"/>
        <v>0</v>
      </c>
      <c r="H102" s="81">
        <f t="shared" si="84"/>
        <v>0</v>
      </c>
      <c r="I102" s="81">
        <f t="shared" si="84"/>
        <v>0</v>
      </c>
      <c r="J102" s="81">
        <f t="shared" si="84"/>
        <v>0</v>
      </c>
      <c r="K102" s="81">
        <f t="shared" si="84"/>
        <v>0</v>
      </c>
      <c r="L102" s="81">
        <f t="shared" si="84"/>
        <v>0</v>
      </c>
      <c r="M102" s="81">
        <f t="shared" si="84"/>
        <v>0</v>
      </c>
      <c r="N102" s="81">
        <f t="shared" si="84"/>
        <v>0</v>
      </c>
      <c r="O102" s="81">
        <f t="shared" si="84"/>
        <v>0</v>
      </c>
      <c r="P102" s="81">
        <f t="shared" si="84"/>
        <v>0</v>
      </c>
      <c r="Q102" s="81">
        <f t="shared" si="84"/>
        <v>0</v>
      </c>
      <c r="R102" s="81">
        <f t="shared" si="84"/>
        <v>211875.81510790621</v>
      </c>
      <c r="S102" s="81">
        <f t="shared" si="84"/>
        <v>207291.90703280026</v>
      </c>
      <c r="T102" s="81">
        <f t="shared" si="84"/>
        <v>202509.40976394084</v>
      </c>
      <c r="U102" s="81">
        <f t="shared" si="84"/>
        <v>197528.32330132803</v>
      </c>
      <c r="V102" s="81">
        <f t="shared" si="84"/>
        <v>194814.65594810236</v>
      </c>
      <c r="W102" s="81">
        <f t="shared" si="84"/>
        <v>189337.09650110596</v>
      </c>
      <c r="X102" s="81">
        <f t="shared" si="84"/>
        <v>183660.94786035619</v>
      </c>
      <c r="Y102" s="81">
        <f t="shared" si="84"/>
        <v>190794.95710091537</v>
      </c>
      <c r="Z102" s="81">
        <f t="shared" si="84"/>
        <v>198607.67190083434</v>
      </c>
      <c r="AA102" s="81">
        <f t="shared" si="84"/>
        <v>202862.13783196887</v>
      </c>
      <c r="AB102" s="81">
        <f t="shared" si="84"/>
        <v>207596.72012870977</v>
      </c>
      <c r="AC102" s="81">
        <f t="shared" si="84"/>
        <v>208971.64275041973</v>
      </c>
      <c r="AD102" s="81">
        <f t="shared" si="84"/>
        <v>210628.09254398258</v>
      </c>
      <c r="AE102" s="81">
        <f t="shared" si="84"/>
        <v>209123.47185626786</v>
      </c>
      <c r="AF102" s="81">
        <f t="shared" si="84"/>
        <v>207701.78914665265</v>
      </c>
      <c r="AG102" s="81">
        <f t="shared" si="84"/>
        <v>203317.6251495138</v>
      </c>
      <c r="AH102" s="81">
        <f t="shared" si="84"/>
        <v>214307.76704948756</v>
      </c>
      <c r="AI102" s="81">
        <f t="shared" si="84"/>
        <v>223924.14121196451</v>
      </c>
      <c r="AJ102" s="81">
        <f t="shared" ref="AJ102:BO102" si="85">CO2e_values_central*-Non_traded_emissions_TOTAL_change</f>
        <v>234914.28311193828</v>
      </c>
      <c r="AK102" s="81">
        <f t="shared" si="85"/>
        <v>244530.65727441525</v>
      </c>
      <c r="AL102" s="81">
        <f t="shared" si="85"/>
        <v>255520.79917438899</v>
      </c>
      <c r="AM102" s="81">
        <f t="shared" si="85"/>
        <v>265137.17333686602</v>
      </c>
      <c r="AN102" s="81">
        <f t="shared" si="85"/>
        <v>276127.3152368397</v>
      </c>
      <c r="AO102" s="81">
        <f t="shared" si="85"/>
        <v>285743.68939931673</v>
      </c>
      <c r="AP102" s="81">
        <f t="shared" si="85"/>
        <v>296733.83129929041</v>
      </c>
      <c r="AQ102" s="81">
        <f t="shared" si="85"/>
        <v>306350.20546176744</v>
      </c>
      <c r="AR102" s="81">
        <f t="shared" si="85"/>
        <v>317340.34736174112</v>
      </c>
      <c r="AS102" s="81">
        <f t="shared" si="85"/>
        <v>328330.48926171486</v>
      </c>
      <c r="AT102" s="81">
        <f t="shared" si="85"/>
        <v>339320.63116168859</v>
      </c>
      <c r="AU102" s="81">
        <f t="shared" si="85"/>
        <v>350310.77306166233</v>
      </c>
      <c r="AV102" s="81">
        <f t="shared" si="85"/>
        <v>361300.91496163601</v>
      </c>
      <c r="AW102" s="81">
        <f t="shared" si="85"/>
        <v>372291.05686160974</v>
      </c>
      <c r="AX102" s="81">
        <f t="shared" si="85"/>
        <v>381907.43102408678</v>
      </c>
      <c r="AY102" s="81">
        <f t="shared" si="85"/>
        <v>392897.57292406051</v>
      </c>
      <c r="AZ102" s="81">
        <f t="shared" si="85"/>
        <v>402513.94708653749</v>
      </c>
      <c r="BA102" s="81">
        <f t="shared" si="85"/>
        <v>412130.32124901452</v>
      </c>
      <c r="BB102" s="81">
        <f t="shared" si="85"/>
        <v>421746.69541149144</v>
      </c>
      <c r="BC102" s="81">
        <f t="shared" si="85"/>
        <v>429989.30183647177</v>
      </c>
      <c r="BD102" s="81">
        <f t="shared" si="85"/>
        <v>436858.1405239554</v>
      </c>
      <c r="BE102" s="81">
        <f t="shared" si="85"/>
        <v>443726.97921143897</v>
      </c>
      <c r="BF102" s="81">
        <f t="shared" si="85"/>
        <v>450595.81789892248</v>
      </c>
      <c r="BG102" s="81">
        <f t="shared" si="85"/>
        <v>456090.88884890935</v>
      </c>
      <c r="BH102" s="81">
        <f t="shared" si="85"/>
        <v>461585.95979889628</v>
      </c>
      <c r="BI102" s="81">
        <f t="shared" si="85"/>
        <v>467081.03074888309</v>
      </c>
      <c r="BJ102" s="81">
        <f t="shared" si="85"/>
        <v>471202.33396137325</v>
      </c>
      <c r="BK102" s="81">
        <f t="shared" si="85"/>
        <v>473949.86943636666</v>
      </c>
      <c r="BL102" s="81">
        <f t="shared" si="85"/>
        <v>478071.17264885682</v>
      </c>
      <c r="BM102" s="81">
        <f t="shared" si="85"/>
        <v>480818.70812385017</v>
      </c>
      <c r="BN102" s="81">
        <f t="shared" si="85"/>
        <v>483566.24359884363</v>
      </c>
      <c r="BO102" s="81">
        <f t="shared" si="85"/>
        <v>484940.01133634039</v>
      </c>
      <c r="BP102" s="81">
        <f t="shared" ref="BP102:CP102" si="86">CO2e_values_central*-Non_traded_emissions_TOTAL_change</f>
        <v>486313.7790738371</v>
      </c>
      <c r="BQ102" s="81">
        <f t="shared" si="86"/>
        <v>487687.54681133386</v>
      </c>
      <c r="BR102" s="81">
        <f t="shared" si="86"/>
        <v>487687.54681133386</v>
      </c>
      <c r="BS102" s="81">
        <f t="shared" si="86"/>
        <v>487687.54681133386</v>
      </c>
      <c r="BT102" s="81">
        <f t="shared" si="86"/>
        <v>487687.54681133386</v>
      </c>
      <c r="BU102" s="81">
        <f t="shared" si="86"/>
        <v>486313.7790738371</v>
      </c>
      <c r="BV102" s="81">
        <f t="shared" si="86"/>
        <v>484940.01133634039</v>
      </c>
      <c r="BW102" s="81">
        <f t="shared" si="86"/>
        <v>484940.01133634039</v>
      </c>
      <c r="BX102" s="81">
        <f t="shared" si="86"/>
        <v>483566.24359884363</v>
      </c>
      <c r="BY102" s="81">
        <f t="shared" si="86"/>
        <v>482192.47586134693</v>
      </c>
      <c r="BZ102" s="81">
        <f t="shared" si="86"/>
        <v>0</v>
      </c>
      <c r="CA102" s="81">
        <f t="shared" si="86"/>
        <v>0</v>
      </c>
      <c r="CB102" s="81">
        <f t="shared" si="86"/>
        <v>0</v>
      </c>
      <c r="CC102" s="81">
        <f t="shared" si="86"/>
        <v>0</v>
      </c>
      <c r="CD102" s="81">
        <f t="shared" si="86"/>
        <v>0</v>
      </c>
      <c r="CE102" s="81">
        <f t="shared" si="86"/>
        <v>0</v>
      </c>
      <c r="CF102" s="81">
        <f t="shared" si="86"/>
        <v>0</v>
      </c>
      <c r="CG102" s="81">
        <f t="shared" si="86"/>
        <v>0</v>
      </c>
      <c r="CH102" s="81">
        <f t="shared" si="86"/>
        <v>0</v>
      </c>
      <c r="CI102" s="81">
        <f t="shared" si="86"/>
        <v>0</v>
      </c>
      <c r="CJ102" s="81">
        <f t="shared" si="86"/>
        <v>0</v>
      </c>
      <c r="CK102" s="81">
        <f t="shared" si="86"/>
        <v>0</v>
      </c>
      <c r="CL102" s="81">
        <f t="shared" si="86"/>
        <v>0</v>
      </c>
      <c r="CM102" s="81">
        <f t="shared" si="86"/>
        <v>0</v>
      </c>
      <c r="CN102" s="81">
        <f t="shared" si="86"/>
        <v>0</v>
      </c>
      <c r="CO102" s="81">
        <f t="shared" si="86"/>
        <v>0</v>
      </c>
      <c r="CP102" s="81">
        <f t="shared" si="86"/>
        <v>0</v>
      </c>
      <c r="CQ102" s="62" t="s">
        <v>217</v>
      </c>
    </row>
    <row r="103" spans="2:95" outlineLevel="1" x14ac:dyDescent="0.25">
      <c r="B103" t="s">
        <v>218</v>
      </c>
      <c r="D103" s="81">
        <f t="shared" ref="D103:AI103" si="87">CO2e_values_high*-Non_traded_emissions_TOTAL_change</f>
        <v>0</v>
      </c>
      <c r="E103" s="81">
        <f t="shared" si="87"/>
        <v>0</v>
      </c>
      <c r="F103" s="81">
        <f t="shared" si="87"/>
        <v>0</v>
      </c>
      <c r="G103" s="81">
        <f t="shared" si="87"/>
        <v>0</v>
      </c>
      <c r="H103" s="81">
        <f t="shared" si="87"/>
        <v>0</v>
      </c>
      <c r="I103" s="81">
        <f t="shared" si="87"/>
        <v>0</v>
      </c>
      <c r="J103" s="81">
        <f t="shared" si="87"/>
        <v>0</v>
      </c>
      <c r="K103" s="81">
        <f t="shared" si="87"/>
        <v>0</v>
      </c>
      <c r="L103" s="81">
        <f t="shared" si="87"/>
        <v>0</v>
      </c>
      <c r="M103" s="81">
        <f t="shared" si="87"/>
        <v>0</v>
      </c>
      <c r="N103" s="81">
        <f t="shared" si="87"/>
        <v>0</v>
      </c>
      <c r="O103" s="81">
        <f t="shared" si="87"/>
        <v>0</v>
      </c>
      <c r="P103" s="81">
        <f t="shared" si="87"/>
        <v>0</v>
      </c>
      <c r="Q103" s="81">
        <f t="shared" si="87"/>
        <v>0</v>
      </c>
      <c r="R103" s="81">
        <f t="shared" si="87"/>
        <v>317813.7226618593</v>
      </c>
      <c r="S103" s="81">
        <f t="shared" si="87"/>
        <v>312319.80659608572</v>
      </c>
      <c r="T103" s="81">
        <f t="shared" si="87"/>
        <v>303764.11464591126</v>
      </c>
      <c r="U103" s="81">
        <f t="shared" si="87"/>
        <v>297575.13640200067</v>
      </c>
      <c r="V103" s="81">
        <f t="shared" si="87"/>
        <v>290988.97977058328</v>
      </c>
      <c r="W103" s="81">
        <f t="shared" si="87"/>
        <v>284005.64475165895</v>
      </c>
      <c r="X103" s="81">
        <f t="shared" si="87"/>
        <v>274357.71223584074</v>
      </c>
      <c r="Y103" s="81">
        <f t="shared" si="87"/>
        <v>286192.43565137312</v>
      </c>
      <c r="Z103" s="81">
        <f t="shared" si="87"/>
        <v>297911.50785125146</v>
      </c>
      <c r="AA103" s="81">
        <f t="shared" si="87"/>
        <v>305277.97440733184</v>
      </c>
      <c r="AB103" s="81">
        <f t="shared" si="87"/>
        <v>310459.95983212453</v>
      </c>
      <c r="AC103" s="81">
        <f t="shared" si="87"/>
        <v>315228.41025063308</v>
      </c>
      <c r="AD103" s="81">
        <f t="shared" si="87"/>
        <v>315942.13881597383</v>
      </c>
      <c r="AE103" s="81">
        <f t="shared" si="87"/>
        <v>314471.38625002687</v>
      </c>
      <c r="AF103" s="81">
        <f t="shared" si="87"/>
        <v>310816.15255279228</v>
      </c>
      <c r="AG103" s="81">
        <f t="shared" si="87"/>
        <v>306350.20546176744</v>
      </c>
      <c r="AH103" s="81">
        <f t="shared" si="87"/>
        <v>321461.65057423129</v>
      </c>
      <c r="AI103" s="81">
        <f t="shared" si="87"/>
        <v>336573.09568669519</v>
      </c>
      <c r="AJ103" s="81">
        <f t="shared" ref="AJ103:BO103" si="88">CO2e_values_high*-Non_traded_emissions_TOTAL_change</f>
        <v>351684.54079915903</v>
      </c>
      <c r="AK103" s="81">
        <f t="shared" si="88"/>
        <v>368169.75364911958</v>
      </c>
      <c r="AL103" s="81">
        <f t="shared" si="88"/>
        <v>383281.19876158348</v>
      </c>
      <c r="AM103" s="81">
        <f t="shared" si="88"/>
        <v>398392.64387404732</v>
      </c>
      <c r="AN103" s="81">
        <f t="shared" si="88"/>
        <v>413504.08898651117</v>
      </c>
      <c r="AO103" s="81">
        <f t="shared" si="88"/>
        <v>429989.30183647177</v>
      </c>
      <c r="AP103" s="81">
        <f t="shared" si="88"/>
        <v>445100.74694893567</v>
      </c>
      <c r="AQ103" s="81">
        <f t="shared" si="88"/>
        <v>460212.19206139952</v>
      </c>
      <c r="AR103" s="81">
        <f t="shared" si="88"/>
        <v>475323.63717386336</v>
      </c>
      <c r="AS103" s="81">
        <f t="shared" si="88"/>
        <v>494556.38549881743</v>
      </c>
      <c r="AT103" s="81">
        <f t="shared" si="88"/>
        <v>512415.36608627468</v>
      </c>
      <c r="AU103" s="81">
        <f t="shared" si="88"/>
        <v>530274.34667373204</v>
      </c>
      <c r="AV103" s="81">
        <f t="shared" si="88"/>
        <v>549507.09499868599</v>
      </c>
      <c r="AW103" s="81">
        <f t="shared" si="88"/>
        <v>567366.0755861433</v>
      </c>
      <c r="AX103" s="81">
        <f t="shared" si="88"/>
        <v>585225.05617360061</v>
      </c>
      <c r="AY103" s="81">
        <f t="shared" si="88"/>
        <v>603084.03676105791</v>
      </c>
      <c r="AZ103" s="81">
        <f t="shared" si="88"/>
        <v>619569.24961101846</v>
      </c>
      <c r="BA103" s="81">
        <f t="shared" si="88"/>
        <v>637428.23019847577</v>
      </c>
      <c r="BB103" s="81">
        <f t="shared" si="88"/>
        <v>653913.44304843631</v>
      </c>
      <c r="BC103" s="81">
        <f t="shared" si="88"/>
        <v>667651.12042340345</v>
      </c>
      <c r="BD103" s="81">
        <f t="shared" si="88"/>
        <v>682762.56553586735</v>
      </c>
      <c r="BE103" s="81">
        <f t="shared" si="88"/>
        <v>695126.47517333773</v>
      </c>
      <c r="BF103" s="81">
        <f t="shared" si="88"/>
        <v>707490.38481080823</v>
      </c>
      <c r="BG103" s="81">
        <f t="shared" si="88"/>
        <v>718480.52671078185</v>
      </c>
      <c r="BH103" s="81">
        <f t="shared" si="88"/>
        <v>729470.66861075559</v>
      </c>
      <c r="BI103" s="81">
        <f t="shared" si="88"/>
        <v>739087.04277323268</v>
      </c>
      <c r="BJ103" s="81">
        <f t="shared" si="88"/>
        <v>748703.41693570965</v>
      </c>
      <c r="BK103" s="81">
        <f t="shared" si="88"/>
        <v>756946.02336068999</v>
      </c>
      <c r="BL103" s="81">
        <f t="shared" si="88"/>
        <v>763814.86204817356</v>
      </c>
      <c r="BM103" s="81">
        <f t="shared" si="88"/>
        <v>770683.70073565701</v>
      </c>
      <c r="BN103" s="81">
        <f t="shared" si="88"/>
        <v>777552.5394231407</v>
      </c>
      <c r="BO103" s="81">
        <f t="shared" si="88"/>
        <v>783047.61037312751</v>
      </c>
      <c r="BP103" s="81">
        <f t="shared" ref="BP103:CP103" si="89">CO2e_values_high*-Non_traded_emissions_TOTAL_change</f>
        <v>788542.68132311432</v>
      </c>
      <c r="BQ103" s="81">
        <f t="shared" si="89"/>
        <v>792663.9845356046</v>
      </c>
      <c r="BR103" s="81">
        <f t="shared" si="89"/>
        <v>795411.52001059789</v>
      </c>
      <c r="BS103" s="81">
        <f t="shared" si="89"/>
        <v>798159.05548559141</v>
      </c>
      <c r="BT103" s="81">
        <f t="shared" si="89"/>
        <v>799532.82322308805</v>
      </c>
      <c r="BU103" s="81">
        <f t="shared" si="89"/>
        <v>800906.59096058481</v>
      </c>
      <c r="BV103" s="81">
        <f t="shared" si="89"/>
        <v>799532.82322308805</v>
      </c>
      <c r="BW103" s="81">
        <f t="shared" si="89"/>
        <v>802280.35869808157</v>
      </c>
      <c r="BX103" s="81">
        <f t="shared" si="89"/>
        <v>802280.35869808157</v>
      </c>
      <c r="BY103" s="81">
        <f t="shared" si="89"/>
        <v>802280.35869808157</v>
      </c>
      <c r="BZ103" s="81">
        <f t="shared" si="89"/>
        <v>0</v>
      </c>
      <c r="CA103" s="81">
        <f t="shared" si="89"/>
        <v>0</v>
      </c>
      <c r="CB103" s="81">
        <f t="shared" si="89"/>
        <v>0</v>
      </c>
      <c r="CC103" s="81">
        <f t="shared" si="89"/>
        <v>0</v>
      </c>
      <c r="CD103" s="81">
        <f t="shared" si="89"/>
        <v>0</v>
      </c>
      <c r="CE103" s="81">
        <f t="shared" si="89"/>
        <v>0</v>
      </c>
      <c r="CF103" s="81">
        <f t="shared" si="89"/>
        <v>0</v>
      </c>
      <c r="CG103" s="81">
        <f t="shared" si="89"/>
        <v>0</v>
      </c>
      <c r="CH103" s="81">
        <f t="shared" si="89"/>
        <v>0</v>
      </c>
      <c r="CI103" s="81">
        <f t="shared" si="89"/>
        <v>0</v>
      </c>
      <c r="CJ103" s="81">
        <f t="shared" si="89"/>
        <v>0</v>
      </c>
      <c r="CK103" s="81">
        <f t="shared" si="89"/>
        <v>0</v>
      </c>
      <c r="CL103" s="81">
        <f t="shared" si="89"/>
        <v>0</v>
      </c>
      <c r="CM103" s="81">
        <f t="shared" si="89"/>
        <v>0</v>
      </c>
      <c r="CN103" s="81">
        <f t="shared" si="89"/>
        <v>0</v>
      </c>
      <c r="CO103" s="81">
        <f t="shared" si="89"/>
        <v>0</v>
      </c>
      <c r="CP103" s="81">
        <f t="shared" si="89"/>
        <v>0</v>
      </c>
      <c r="CQ103" s="62" t="s">
        <v>219</v>
      </c>
    </row>
    <row r="104" spans="2:95" x14ac:dyDescent="0.25">
      <c r="D104" s="62"/>
    </row>
    <row r="105" spans="2:95" s="66" customFormat="1" ht="18.75" x14ac:dyDescent="0.3">
      <c r="B105" s="66" t="s">
        <v>220</v>
      </c>
    </row>
    <row r="106" spans="2:95" outlineLevel="1" x14ac:dyDescent="0.25"/>
    <row r="107" spans="2:95" s="67" customFormat="1" ht="15.75" outlineLevel="1" x14ac:dyDescent="0.25">
      <c r="B107" s="67" t="s">
        <v>221</v>
      </c>
    </row>
    <row r="108" spans="2:95" outlineLevel="1" x14ac:dyDescent="0.25"/>
    <row r="109" spans="2:95" outlineLevel="1" x14ac:dyDescent="0.25">
      <c r="B109" t="s">
        <v>56</v>
      </c>
      <c r="C109" s="82">
        <f>Current_year_in</f>
        <v>2020</v>
      </c>
      <c r="D109" s="62" t="s">
        <v>222</v>
      </c>
    </row>
    <row r="110" spans="2:95" outlineLevel="1" x14ac:dyDescent="0.25">
      <c r="B110" t="s">
        <v>94</v>
      </c>
      <c r="C110" s="76">
        <f>PV_base_year_in</f>
        <v>2010</v>
      </c>
      <c r="D110" s="62" t="s">
        <v>223</v>
      </c>
    </row>
    <row r="111" spans="2:95" outlineLevel="1" x14ac:dyDescent="0.25">
      <c r="B111" t="s">
        <v>224</v>
      </c>
      <c r="C111" s="76">
        <f>Discount_period_1_in</f>
        <v>30</v>
      </c>
      <c r="D111" s="74" t="s">
        <v>225</v>
      </c>
    </row>
    <row r="112" spans="2:95" outlineLevel="1" x14ac:dyDescent="0.25">
      <c r="B112" t="s">
        <v>226</v>
      </c>
      <c r="C112" s="76">
        <f>Discount_period_2_in</f>
        <v>75</v>
      </c>
      <c r="D112" s="74" t="s">
        <v>227</v>
      </c>
    </row>
    <row r="113" spans="2:95" outlineLevel="1" x14ac:dyDescent="0.25">
      <c r="B113" t="s">
        <v>228</v>
      </c>
      <c r="C113" s="76">
        <f>Discount_period_3_in</f>
        <v>125</v>
      </c>
      <c r="D113" s="74" t="s">
        <v>229</v>
      </c>
    </row>
    <row r="114" spans="2:95" outlineLevel="1" x14ac:dyDescent="0.25"/>
    <row r="115" spans="2:95" outlineLevel="1" x14ac:dyDescent="0.25">
      <c r="B115" s="62" t="s">
        <v>175</v>
      </c>
    </row>
    <row r="116" spans="2:95" outlineLevel="1" x14ac:dyDescent="0.25">
      <c r="B116" t="s">
        <v>98</v>
      </c>
      <c r="D116">
        <f t="shared" ref="D116:AI116" si="90">AND(year&gt;PV_base_year,year&lt;=(Current_year+Discount_period_1))*1</f>
        <v>0</v>
      </c>
      <c r="E116">
        <f t="shared" si="90"/>
        <v>1</v>
      </c>
      <c r="F116">
        <f t="shared" si="90"/>
        <v>1</v>
      </c>
      <c r="G116">
        <f t="shared" si="90"/>
        <v>1</v>
      </c>
      <c r="H116">
        <f t="shared" si="90"/>
        <v>1</v>
      </c>
      <c r="I116">
        <f t="shared" si="90"/>
        <v>1</v>
      </c>
      <c r="J116">
        <f t="shared" si="90"/>
        <v>1</v>
      </c>
      <c r="K116">
        <f t="shared" si="90"/>
        <v>1</v>
      </c>
      <c r="L116">
        <f t="shared" si="90"/>
        <v>1</v>
      </c>
      <c r="M116">
        <f t="shared" si="90"/>
        <v>1</v>
      </c>
      <c r="N116">
        <f t="shared" si="90"/>
        <v>1</v>
      </c>
      <c r="O116">
        <f t="shared" si="90"/>
        <v>1</v>
      </c>
      <c r="P116">
        <f t="shared" si="90"/>
        <v>1</v>
      </c>
      <c r="Q116">
        <f t="shared" si="90"/>
        <v>1</v>
      </c>
      <c r="R116">
        <f t="shared" si="90"/>
        <v>1</v>
      </c>
      <c r="S116">
        <f t="shared" si="90"/>
        <v>1</v>
      </c>
      <c r="T116">
        <f t="shared" si="90"/>
        <v>1</v>
      </c>
      <c r="U116">
        <f t="shared" si="90"/>
        <v>1</v>
      </c>
      <c r="V116">
        <f t="shared" si="90"/>
        <v>1</v>
      </c>
      <c r="W116">
        <f t="shared" si="90"/>
        <v>1</v>
      </c>
      <c r="X116">
        <f t="shared" si="90"/>
        <v>1</v>
      </c>
      <c r="Y116">
        <f t="shared" si="90"/>
        <v>1</v>
      </c>
      <c r="Z116">
        <f t="shared" si="90"/>
        <v>1</v>
      </c>
      <c r="AA116">
        <f t="shared" si="90"/>
        <v>1</v>
      </c>
      <c r="AB116">
        <f t="shared" si="90"/>
        <v>1</v>
      </c>
      <c r="AC116">
        <f t="shared" si="90"/>
        <v>1</v>
      </c>
      <c r="AD116">
        <f t="shared" si="90"/>
        <v>1</v>
      </c>
      <c r="AE116">
        <f t="shared" si="90"/>
        <v>1</v>
      </c>
      <c r="AF116">
        <f t="shared" si="90"/>
        <v>1</v>
      </c>
      <c r="AG116">
        <f t="shared" si="90"/>
        <v>1</v>
      </c>
      <c r="AH116">
        <f t="shared" si="90"/>
        <v>1</v>
      </c>
      <c r="AI116">
        <f t="shared" si="90"/>
        <v>1</v>
      </c>
      <c r="AJ116">
        <f t="shared" ref="AJ116:BO116" si="91">AND(year&gt;PV_base_year,year&lt;=(Current_year+Discount_period_1))*1</f>
        <v>1</v>
      </c>
      <c r="AK116">
        <f t="shared" si="91"/>
        <v>1</v>
      </c>
      <c r="AL116">
        <f t="shared" si="91"/>
        <v>1</v>
      </c>
      <c r="AM116">
        <f t="shared" si="91"/>
        <v>1</v>
      </c>
      <c r="AN116">
        <f t="shared" si="91"/>
        <v>1</v>
      </c>
      <c r="AO116">
        <f t="shared" si="91"/>
        <v>1</v>
      </c>
      <c r="AP116">
        <f t="shared" si="91"/>
        <v>1</v>
      </c>
      <c r="AQ116">
        <f t="shared" si="91"/>
        <v>1</v>
      </c>
      <c r="AR116">
        <f t="shared" si="91"/>
        <v>1</v>
      </c>
      <c r="AS116">
        <f t="shared" si="91"/>
        <v>0</v>
      </c>
      <c r="AT116">
        <f t="shared" si="91"/>
        <v>0</v>
      </c>
      <c r="AU116">
        <f t="shared" si="91"/>
        <v>0</v>
      </c>
      <c r="AV116">
        <f t="shared" si="91"/>
        <v>0</v>
      </c>
      <c r="AW116">
        <f t="shared" si="91"/>
        <v>0</v>
      </c>
      <c r="AX116">
        <f t="shared" si="91"/>
        <v>0</v>
      </c>
      <c r="AY116">
        <f t="shared" si="91"/>
        <v>0</v>
      </c>
      <c r="AZ116">
        <f t="shared" si="91"/>
        <v>0</v>
      </c>
      <c r="BA116">
        <f t="shared" si="91"/>
        <v>0</v>
      </c>
      <c r="BB116">
        <f t="shared" si="91"/>
        <v>0</v>
      </c>
      <c r="BC116">
        <f t="shared" si="91"/>
        <v>0</v>
      </c>
      <c r="BD116">
        <f t="shared" si="91"/>
        <v>0</v>
      </c>
      <c r="BE116">
        <f t="shared" si="91"/>
        <v>0</v>
      </c>
      <c r="BF116">
        <f t="shared" si="91"/>
        <v>0</v>
      </c>
      <c r="BG116">
        <f t="shared" si="91"/>
        <v>0</v>
      </c>
      <c r="BH116">
        <f t="shared" si="91"/>
        <v>0</v>
      </c>
      <c r="BI116">
        <f t="shared" si="91"/>
        <v>0</v>
      </c>
      <c r="BJ116">
        <f t="shared" si="91"/>
        <v>0</v>
      </c>
      <c r="BK116">
        <f t="shared" si="91"/>
        <v>0</v>
      </c>
      <c r="BL116">
        <f t="shared" si="91"/>
        <v>0</v>
      </c>
      <c r="BM116">
        <f t="shared" si="91"/>
        <v>0</v>
      </c>
      <c r="BN116">
        <f t="shared" si="91"/>
        <v>0</v>
      </c>
      <c r="BO116">
        <f t="shared" si="91"/>
        <v>0</v>
      </c>
      <c r="BP116">
        <f t="shared" ref="BP116:CP116" si="92">AND(year&gt;PV_base_year,year&lt;=(Current_year+Discount_period_1))*1</f>
        <v>0</v>
      </c>
      <c r="BQ116">
        <f t="shared" si="92"/>
        <v>0</v>
      </c>
      <c r="BR116">
        <f t="shared" si="92"/>
        <v>0</v>
      </c>
      <c r="BS116">
        <f t="shared" si="92"/>
        <v>0</v>
      </c>
      <c r="BT116">
        <f t="shared" si="92"/>
        <v>0</v>
      </c>
      <c r="BU116">
        <f t="shared" si="92"/>
        <v>0</v>
      </c>
      <c r="BV116">
        <f t="shared" si="92"/>
        <v>0</v>
      </c>
      <c r="BW116">
        <f t="shared" si="92"/>
        <v>0</v>
      </c>
      <c r="BX116">
        <f t="shared" si="92"/>
        <v>0</v>
      </c>
      <c r="BY116">
        <f t="shared" si="92"/>
        <v>0</v>
      </c>
      <c r="BZ116">
        <f t="shared" si="92"/>
        <v>0</v>
      </c>
      <c r="CA116">
        <f t="shared" si="92"/>
        <v>0</v>
      </c>
      <c r="CB116">
        <f t="shared" si="92"/>
        <v>0</v>
      </c>
      <c r="CC116">
        <f t="shared" si="92"/>
        <v>0</v>
      </c>
      <c r="CD116">
        <f t="shared" si="92"/>
        <v>0</v>
      </c>
      <c r="CE116">
        <f t="shared" si="92"/>
        <v>0</v>
      </c>
      <c r="CF116">
        <f t="shared" si="92"/>
        <v>0</v>
      </c>
      <c r="CG116">
        <f t="shared" si="92"/>
        <v>0</v>
      </c>
      <c r="CH116">
        <f t="shared" si="92"/>
        <v>0</v>
      </c>
      <c r="CI116">
        <f t="shared" si="92"/>
        <v>0</v>
      </c>
      <c r="CJ116">
        <f t="shared" si="92"/>
        <v>0</v>
      </c>
      <c r="CK116">
        <f t="shared" si="92"/>
        <v>0</v>
      </c>
      <c r="CL116">
        <f t="shared" si="92"/>
        <v>0</v>
      </c>
      <c r="CM116">
        <f t="shared" si="92"/>
        <v>0</v>
      </c>
      <c r="CN116">
        <f t="shared" si="92"/>
        <v>0</v>
      </c>
      <c r="CO116">
        <f t="shared" si="92"/>
        <v>0</v>
      </c>
      <c r="CP116">
        <f t="shared" si="92"/>
        <v>0</v>
      </c>
      <c r="CQ116" s="62" t="s">
        <v>230</v>
      </c>
    </row>
    <row r="117" spans="2:95" outlineLevel="1" x14ac:dyDescent="0.25">
      <c r="B117" t="s">
        <v>100</v>
      </c>
      <c r="D117">
        <f t="shared" ref="D117:AI117" si="93">AND(year&gt;Current_year+Discount_period_1,year&lt;=Current_year+Discount_period_2)*1</f>
        <v>0</v>
      </c>
      <c r="E117">
        <f t="shared" si="93"/>
        <v>0</v>
      </c>
      <c r="F117">
        <f t="shared" si="93"/>
        <v>0</v>
      </c>
      <c r="G117">
        <f t="shared" si="93"/>
        <v>0</v>
      </c>
      <c r="H117">
        <f t="shared" si="93"/>
        <v>0</v>
      </c>
      <c r="I117">
        <f t="shared" si="93"/>
        <v>0</v>
      </c>
      <c r="J117">
        <f t="shared" si="93"/>
        <v>0</v>
      </c>
      <c r="K117">
        <f t="shared" si="93"/>
        <v>0</v>
      </c>
      <c r="L117">
        <f t="shared" si="93"/>
        <v>0</v>
      </c>
      <c r="M117">
        <f t="shared" si="93"/>
        <v>0</v>
      </c>
      <c r="N117">
        <f t="shared" si="93"/>
        <v>0</v>
      </c>
      <c r="O117">
        <f t="shared" si="93"/>
        <v>0</v>
      </c>
      <c r="P117">
        <f t="shared" si="93"/>
        <v>0</v>
      </c>
      <c r="Q117">
        <f t="shared" si="93"/>
        <v>0</v>
      </c>
      <c r="R117">
        <f t="shared" si="93"/>
        <v>0</v>
      </c>
      <c r="S117">
        <f t="shared" si="93"/>
        <v>0</v>
      </c>
      <c r="T117">
        <f t="shared" si="93"/>
        <v>0</v>
      </c>
      <c r="U117">
        <f t="shared" si="93"/>
        <v>0</v>
      </c>
      <c r="V117">
        <f t="shared" si="93"/>
        <v>0</v>
      </c>
      <c r="W117">
        <f t="shared" si="93"/>
        <v>0</v>
      </c>
      <c r="X117">
        <f t="shared" si="93"/>
        <v>0</v>
      </c>
      <c r="Y117">
        <f t="shared" si="93"/>
        <v>0</v>
      </c>
      <c r="Z117">
        <f t="shared" si="93"/>
        <v>0</v>
      </c>
      <c r="AA117">
        <f t="shared" si="93"/>
        <v>0</v>
      </c>
      <c r="AB117">
        <f t="shared" si="93"/>
        <v>0</v>
      </c>
      <c r="AC117">
        <f t="shared" si="93"/>
        <v>0</v>
      </c>
      <c r="AD117">
        <f t="shared" si="93"/>
        <v>0</v>
      </c>
      <c r="AE117">
        <f t="shared" si="93"/>
        <v>0</v>
      </c>
      <c r="AF117">
        <f t="shared" si="93"/>
        <v>0</v>
      </c>
      <c r="AG117">
        <f t="shared" si="93"/>
        <v>0</v>
      </c>
      <c r="AH117">
        <f t="shared" si="93"/>
        <v>0</v>
      </c>
      <c r="AI117">
        <f t="shared" si="93"/>
        <v>0</v>
      </c>
      <c r="AJ117">
        <f t="shared" ref="AJ117:BO117" si="94">AND(year&gt;Current_year+Discount_period_1,year&lt;=Current_year+Discount_period_2)*1</f>
        <v>0</v>
      </c>
      <c r="AK117">
        <f t="shared" si="94"/>
        <v>0</v>
      </c>
      <c r="AL117">
        <f t="shared" si="94"/>
        <v>0</v>
      </c>
      <c r="AM117">
        <f t="shared" si="94"/>
        <v>0</v>
      </c>
      <c r="AN117">
        <f t="shared" si="94"/>
        <v>0</v>
      </c>
      <c r="AO117">
        <f t="shared" si="94"/>
        <v>0</v>
      </c>
      <c r="AP117">
        <f t="shared" si="94"/>
        <v>0</v>
      </c>
      <c r="AQ117">
        <f t="shared" si="94"/>
        <v>0</v>
      </c>
      <c r="AR117">
        <f t="shared" si="94"/>
        <v>0</v>
      </c>
      <c r="AS117">
        <f t="shared" si="94"/>
        <v>1</v>
      </c>
      <c r="AT117">
        <f t="shared" si="94"/>
        <v>1</v>
      </c>
      <c r="AU117">
        <f t="shared" si="94"/>
        <v>1</v>
      </c>
      <c r="AV117">
        <f t="shared" si="94"/>
        <v>1</v>
      </c>
      <c r="AW117">
        <f t="shared" si="94"/>
        <v>1</v>
      </c>
      <c r="AX117">
        <f t="shared" si="94"/>
        <v>1</v>
      </c>
      <c r="AY117">
        <f t="shared" si="94"/>
        <v>1</v>
      </c>
      <c r="AZ117">
        <f t="shared" si="94"/>
        <v>1</v>
      </c>
      <c r="BA117">
        <f t="shared" si="94"/>
        <v>1</v>
      </c>
      <c r="BB117">
        <f t="shared" si="94"/>
        <v>1</v>
      </c>
      <c r="BC117">
        <f t="shared" si="94"/>
        <v>1</v>
      </c>
      <c r="BD117">
        <f t="shared" si="94"/>
        <v>1</v>
      </c>
      <c r="BE117">
        <f t="shared" si="94"/>
        <v>1</v>
      </c>
      <c r="BF117">
        <f t="shared" si="94"/>
        <v>1</v>
      </c>
      <c r="BG117">
        <f t="shared" si="94"/>
        <v>1</v>
      </c>
      <c r="BH117">
        <f t="shared" si="94"/>
        <v>1</v>
      </c>
      <c r="BI117">
        <f t="shared" si="94"/>
        <v>1</v>
      </c>
      <c r="BJ117">
        <f t="shared" si="94"/>
        <v>1</v>
      </c>
      <c r="BK117">
        <f t="shared" si="94"/>
        <v>1</v>
      </c>
      <c r="BL117">
        <f t="shared" si="94"/>
        <v>1</v>
      </c>
      <c r="BM117">
        <f t="shared" si="94"/>
        <v>1</v>
      </c>
      <c r="BN117">
        <f t="shared" si="94"/>
        <v>1</v>
      </c>
      <c r="BO117">
        <f t="shared" si="94"/>
        <v>1</v>
      </c>
      <c r="BP117">
        <f t="shared" ref="BP117:CP117" si="95">AND(year&gt;Current_year+Discount_period_1,year&lt;=Current_year+Discount_period_2)*1</f>
        <v>1</v>
      </c>
      <c r="BQ117">
        <f t="shared" si="95"/>
        <v>1</v>
      </c>
      <c r="BR117">
        <f t="shared" si="95"/>
        <v>1</v>
      </c>
      <c r="BS117">
        <f t="shared" si="95"/>
        <v>1</v>
      </c>
      <c r="BT117">
        <f t="shared" si="95"/>
        <v>1</v>
      </c>
      <c r="BU117">
        <f t="shared" si="95"/>
        <v>1</v>
      </c>
      <c r="BV117">
        <f t="shared" si="95"/>
        <v>1</v>
      </c>
      <c r="BW117">
        <f t="shared" si="95"/>
        <v>1</v>
      </c>
      <c r="BX117">
        <f t="shared" si="95"/>
        <v>1</v>
      </c>
      <c r="BY117">
        <f t="shared" si="95"/>
        <v>1</v>
      </c>
      <c r="BZ117">
        <f t="shared" si="95"/>
        <v>1</v>
      </c>
      <c r="CA117">
        <f t="shared" si="95"/>
        <v>1</v>
      </c>
      <c r="CB117">
        <f t="shared" si="95"/>
        <v>1</v>
      </c>
      <c r="CC117">
        <f t="shared" si="95"/>
        <v>1</v>
      </c>
      <c r="CD117">
        <f t="shared" si="95"/>
        <v>1</v>
      </c>
      <c r="CE117">
        <f t="shared" si="95"/>
        <v>1</v>
      </c>
      <c r="CF117">
        <f t="shared" si="95"/>
        <v>1</v>
      </c>
      <c r="CG117">
        <f t="shared" si="95"/>
        <v>1</v>
      </c>
      <c r="CH117">
        <f t="shared" si="95"/>
        <v>1</v>
      </c>
      <c r="CI117">
        <f t="shared" si="95"/>
        <v>1</v>
      </c>
      <c r="CJ117">
        <f t="shared" si="95"/>
        <v>1</v>
      </c>
      <c r="CK117">
        <f t="shared" si="95"/>
        <v>1</v>
      </c>
      <c r="CL117">
        <f t="shared" si="95"/>
        <v>0</v>
      </c>
      <c r="CM117">
        <f t="shared" si="95"/>
        <v>0</v>
      </c>
      <c r="CN117">
        <f t="shared" si="95"/>
        <v>0</v>
      </c>
      <c r="CO117">
        <f t="shared" si="95"/>
        <v>0</v>
      </c>
      <c r="CP117">
        <f t="shared" si="95"/>
        <v>0</v>
      </c>
      <c r="CQ117" s="62" t="s">
        <v>231</v>
      </c>
    </row>
    <row r="118" spans="2:95" outlineLevel="1" x14ac:dyDescent="0.25">
      <c r="B118" t="s">
        <v>102</v>
      </c>
      <c r="D118">
        <f t="shared" ref="D118:AI118" si="96">AND(year&gt;Current_year+Discount_period_2,year&lt;=Current_year+Discount_period_3)*1</f>
        <v>0</v>
      </c>
      <c r="E118">
        <f t="shared" si="96"/>
        <v>0</v>
      </c>
      <c r="F118">
        <f t="shared" si="96"/>
        <v>0</v>
      </c>
      <c r="G118">
        <f t="shared" si="96"/>
        <v>0</v>
      </c>
      <c r="H118">
        <f t="shared" si="96"/>
        <v>0</v>
      </c>
      <c r="I118">
        <f t="shared" si="96"/>
        <v>0</v>
      </c>
      <c r="J118">
        <f t="shared" si="96"/>
        <v>0</v>
      </c>
      <c r="K118">
        <f t="shared" si="96"/>
        <v>0</v>
      </c>
      <c r="L118">
        <f t="shared" si="96"/>
        <v>0</v>
      </c>
      <c r="M118">
        <f t="shared" si="96"/>
        <v>0</v>
      </c>
      <c r="N118">
        <f t="shared" si="96"/>
        <v>0</v>
      </c>
      <c r="O118">
        <f t="shared" si="96"/>
        <v>0</v>
      </c>
      <c r="P118">
        <f t="shared" si="96"/>
        <v>0</v>
      </c>
      <c r="Q118">
        <f t="shared" si="96"/>
        <v>0</v>
      </c>
      <c r="R118">
        <f t="shared" si="96"/>
        <v>0</v>
      </c>
      <c r="S118">
        <f t="shared" si="96"/>
        <v>0</v>
      </c>
      <c r="T118">
        <f t="shared" si="96"/>
        <v>0</v>
      </c>
      <c r="U118">
        <f t="shared" si="96"/>
        <v>0</v>
      </c>
      <c r="V118">
        <f t="shared" si="96"/>
        <v>0</v>
      </c>
      <c r="W118">
        <f t="shared" si="96"/>
        <v>0</v>
      </c>
      <c r="X118">
        <f t="shared" si="96"/>
        <v>0</v>
      </c>
      <c r="Y118">
        <f t="shared" si="96"/>
        <v>0</v>
      </c>
      <c r="Z118">
        <f t="shared" si="96"/>
        <v>0</v>
      </c>
      <c r="AA118">
        <f t="shared" si="96"/>
        <v>0</v>
      </c>
      <c r="AB118">
        <f t="shared" si="96"/>
        <v>0</v>
      </c>
      <c r="AC118">
        <f t="shared" si="96"/>
        <v>0</v>
      </c>
      <c r="AD118">
        <f t="shared" si="96"/>
        <v>0</v>
      </c>
      <c r="AE118">
        <f t="shared" si="96"/>
        <v>0</v>
      </c>
      <c r="AF118">
        <f t="shared" si="96"/>
        <v>0</v>
      </c>
      <c r="AG118">
        <f t="shared" si="96"/>
        <v>0</v>
      </c>
      <c r="AH118">
        <f t="shared" si="96"/>
        <v>0</v>
      </c>
      <c r="AI118">
        <f t="shared" si="96"/>
        <v>0</v>
      </c>
      <c r="AJ118">
        <f t="shared" ref="AJ118:BO118" si="97">AND(year&gt;Current_year+Discount_period_2,year&lt;=Current_year+Discount_period_3)*1</f>
        <v>0</v>
      </c>
      <c r="AK118">
        <f t="shared" si="97"/>
        <v>0</v>
      </c>
      <c r="AL118">
        <f t="shared" si="97"/>
        <v>0</v>
      </c>
      <c r="AM118">
        <f t="shared" si="97"/>
        <v>0</v>
      </c>
      <c r="AN118">
        <f t="shared" si="97"/>
        <v>0</v>
      </c>
      <c r="AO118">
        <f t="shared" si="97"/>
        <v>0</v>
      </c>
      <c r="AP118">
        <f t="shared" si="97"/>
        <v>0</v>
      </c>
      <c r="AQ118">
        <f t="shared" si="97"/>
        <v>0</v>
      </c>
      <c r="AR118">
        <f t="shared" si="97"/>
        <v>0</v>
      </c>
      <c r="AS118">
        <f t="shared" si="97"/>
        <v>0</v>
      </c>
      <c r="AT118">
        <f t="shared" si="97"/>
        <v>0</v>
      </c>
      <c r="AU118">
        <f t="shared" si="97"/>
        <v>0</v>
      </c>
      <c r="AV118">
        <f t="shared" si="97"/>
        <v>0</v>
      </c>
      <c r="AW118">
        <f t="shared" si="97"/>
        <v>0</v>
      </c>
      <c r="AX118">
        <f t="shared" si="97"/>
        <v>0</v>
      </c>
      <c r="AY118">
        <f t="shared" si="97"/>
        <v>0</v>
      </c>
      <c r="AZ118">
        <f t="shared" si="97"/>
        <v>0</v>
      </c>
      <c r="BA118">
        <f t="shared" si="97"/>
        <v>0</v>
      </c>
      <c r="BB118">
        <f t="shared" si="97"/>
        <v>0</v>
      </c>
      <c r="BC118">
        <f t="shared" si="97"/>
        <v>0</v>
      </c>
      <c r="BD118">
        <f t="shared" si="97"/>
        <v>0</v>
      </c>
      <c r="BE118">
        <f t="shared" si="97"/>
        <v>0</v>
      </c>
      <c r="BF118">
        <f t="shared" si="97"/>
        <v>0</v>
      </c>
      <c r="BG118">
        <f t="shared" si="97"/>
        <v>0</v>
      </c>
      <c r="BH118">
        <f t="shared" si="97"/>
        <v>0</v>
      </c>
      <c r="BI118">
        <f t="shared" si="97"/>
        <v>0</v>
      </c>
      <c r="BJ118">
        <f t="shared" si="97"/>
        <v>0</v>
      </c>
      <c r="BK118">
        <f t="shared" si="97"/>
        <v>0</v>
      </c>
      <c r="BL118">
        <f t="shared" si="97"/>
        <v>0</v>
      </c>
      <c r="BM118">
        <f t="shared" si="97"/>
        <v>0</v>
      </c>
      <c r="BN118">
        <f t="shared" si="97"/>
        <v>0</v>
      </c>
      <c r="BO118">
        <f t="shared" si="97"/>
        <v>0</v>
      </c>
      <c r="BP118">
        <f t="shared" ref="BP118:CP118" si="98">AND(year&gt;Current_year+Discount_period_2,year&lt;=Current_year+Discount_period_3)*1</f>
        <v>0</v>
      </c>
      <c r="BQ118">
        <f t="shared" si="98"/>
        <v>0</v>
      </c>
      <c r="BR118">
        <f t="shared" si="98"/>
        <v>0</v>
      </c>
      <c r="BS118">
        <f t="shared" si="98"/>
        <v>0</v>
      </c>
      <c r="BT118">
        <f t="shared" si="98"/>
        <v>0</v>
      </c>
      <c r="BU118">
        <f t="shared" si="98"/>
        <v>0</v>
      </c>
      <c r="BV118">
        <f t="shared" si="98"/>
        <v>0</v>
      </c>
      <c r="BW118">
        <f t="shared" si="98"/>
        <v>0</v>
      </c>
      <c r="BX118">
        <f t="shared" si="98"/>
        <v>0</v>
      </c>
      <c r="BY118">
        <f t="shared" si="98"/>
        <v>0</v>
      </c>
      <c r="BZ118">
        <f t="shared" si="98"/>
        <v>0</v>
      </c>
      <c r="CA118">
        <f t="shared" si="98"/>
        <v>0</v>
      </c>
      <c r="CB118">
        <f t="shared" si="98"/>
        <v>0</v>
      </c>
      <c r="CC118">
        <f t="shared" si="98"/>
        <v>0</v>
      </c>
      <c r="CD118">
        <f t="shared" si="98"/>
        <v>0</v>
      </c>
      <c r="CE118">
        <f t="shared" si="98"/>
        <v>0</v>
      </c>
      <c r="CF118">
        <f t="shared" si="98"/>
        <v>0</v>
      </c>
      <c r="CG118">
        <f t="shared" si="98"/>
        <v>0</v>
      </c>
      <c r="CH118">
        <f t="shared" si="98"/>
        <v>0</v>
      </c>
      <c r="CI118">
        <f t="shared" si="98"/>
        <v>0</v>
      </c>
      <c r="CJ118">
        <f t="shared" si="98"/>
        <v>0</v>
      </c>
      <c r="CK118">
        <f t="shared" si="98"/>
        <v>0</v>
      </c>
      <c r="CL118">
        <f t="shared" si="98"/>
        <v>1</v>
      </c>
      <c r="CM118">
        <f t="shared" si="98"/>
        <v>1</v>
      </c>
      <c r="CN118">
        <f t="shared" si="98"/>
        <v>1</v>
      </c>
      <c r="CO118">
        <f t="shared" si="98"/>
        <v>1</v>
      </c>
      <c r="CP118">
        <f t="shared" si="98"/>
        <v>1</v>
      </c>
      <c r="CQ118" s="62" t="s">
        <v>232</v>
      </c>
    </row>
    <row r="119" spans="2:95" outlineLevel="1" x14ac:dyDescent="0.25"/>
    <row r="120" spans="2:95" s="67" customFormat="1" ht="15.75" outlineLevel="1" x14ac:dyDescent="0.25">
      <c r="B120" s="67" t="s">
        <v>233</v>
      </c>
    </row>
    <row r="121" spans="2:95" outlineLevel="1" x14ac:dyDescent="0.25"/>
    <row r="122" spans="2:95" outlineLevel="1" x14ac:dyDescent="0.25">
      <c r="B122" t="s">
        <v>234</v>
      </c>
      <c r="C122" s="73">
        <f>Discount_rate_1_in</f>
        <v>3.5000000000000003E-2</v>
      </c>
      <c r="D122" s="74" t="s">
        <v>235</v>
      </c>
    </row>
    <row r="123" spans="2:95" outlineLevel="1" x14ac:dyDescent="0.25">
      <c r="B123" t="s">
        <v>236</v>
      </c>
      <c r="C123" s="73">
        <f>Discount_rate_2_in</f>
        <v>0.03</v>
      </c>
      <c r="D123" s="74" t="s">
        <v>237</v>
      </c>
    </row>
    <row r="124" spans="2:95" outlineLevel="1" x14ac:dyDescent="0.25">
      <c r="B124" t="s">
        <v>238</v>
      </c>
      <c r="C124" s="73">
        <f>Discount_rate_3_in</f>
        <v>2.5000000000000001E-2</v>
      </c>
      <c r="D124" s="74" t="s">
        <v>239</v>
      </c>
    </row>
    <row r="125" spans="2:95" outlineLevel="1" x14ac:dyDescent="0.25"/>
    <row r="126" spans="2:95" outlineLevel="1" x14ac:dyDescent="0.25">
      <c r="B126" t="s">
        <v>240</v>
      </c>
      <c r="D126" s="83">
        <f t="shared" ref="D126:AI126" si="99">Discount_period_1_mask*Discount_rate_1+Discount_period_2_mask*Discount_rate_2+Discount_period_3_mask*Discount_rate_3</f>
        <v>0</v>
      </c>
      <c r="E126" s="83">
        <f t="shared" si="99"/>
        <v>3.5000000000000003E-2</v>
      </c>
      <c r="F126" s="83">
        <f t="shared" si="99"/>
        <v>3.5000000000000003E-2</v>
      </c>
      <c r="G126" s="83">
        <f t="shared" si="99"/>
        <v>3.5000000000000003E-2</v>
      </c>
      <c r="H126" s="83">
        <f t="shared" si="99"/>
        <v>3.5000000000000003E-2</v>
      </c>
      <c r="I126" s="83">
        <f t="shared" si="99"/>
        <v>3.5000000000000003E-2</v>
      </c>
      <c r="J126" s="83">
        <f t="shared" si="99"/>
        <v>3.5000000000000003E-2</v>
      </c>
      <c r="K126" s="83">
        <f t="shared" si="99"/>
        <v>3.5000000000000003E-2</v>
      </c>
      <c r="L126" s="83">
        <f t="shared" si="99"/>
        <v>3.5000000000000003E-2</v>
      </c>
      <c r="M126" s="83">
        <f t="shared" si="99"/>
        <v>3.5000000000000003E-2</v>
      </c>
      <c r="N126" s="83">
        <f t="shared" si="99"/>
        <v>3.5000000000000003E-2</v>
      </c>
      <c r="O126" s="83">
        <f t="shared" si="99"/>
        <v>3.5000000000000003E-2</v>
      </c>
      <c r="P126" s="83">
        <f t="shared" si="99"/>
        <v>3.5000000000000003E-2</v>
      </c>
      <c r="Q126" s="83">
        <f t="shared" si="99"/>
        <v>3.5000000000000003E-2</v>
      </c>
      <c r="R126" s="83">
        <f t="shared" si="99"/>
        <v>3.5000000000000003E-2</v>
      </c>
      <c r="S126" s="83">
        <f t="shared" si="99"/>
        <v>3.5000000000000003E-2</v>
      </c>
      <c r="T126" s="83">
        <f t="shared" si="99"/>
        <v>3.5000000000000003E-2</v>
      </c>
      <c r="U126" s="83">
        <f t="shared" si="99"/>
        <v>3.5000000000000003E-2</v>
      </c>
      <c r="V126" s="83">
        <f t="shared" si="99"/>
        <v>3.5000000000000003E-2</v>
      </c>
      <c r="W126" s="83">
        <f t="shared" si="99"/>
        <v>3.5000000000000003E-2</v>
      </c>
      <c r="X126" s="83">
        <f t="shared" si="99"/>
        <v>3.5000000000000003E-2</v>
      </c>
      <c r="Y126" s="83">
        <f t="shared" si="99"/>
        <v>3.5000000000000003E-2</v>
      </c>
      <c r="Z126" s="83">
        <f t="shared" si="99"/>
        <v>3.5000000000000003E-2</v>
      </c>
      <c r="AA126" s="83">
        <f t="shared" si="99"/>
        <v>3.5000000000000003E-2</v>
      </c>
      <c r="AB126" s="83">
        <f t="shared" si="99"/>
        <v>3.5000000000000003E-2</v>
      </c>
      <c r="AC126" s="83">
        <f t="shared" si="99"/>
        <v>3.5000000000000003E-2</v>
      </c>
      <c r="AD126" s="83">
        <f t="shared" si="99"/>
        <v>3.5000000000000003E-2</v>
      </c>
      <c r="AE126" s="83">
        <f t="shared" si="99"/>
        <v>3.5000000000000003E-2</v>
      </c>
      <c r="AF126" s="83">
        <f t="shared" si="99"/>
        <v>3.5000000000000003E-2</v>
      </c>
      <c r="AG126" s="83">
        <f t="shared" si="99"/>
        <v>3.5000000000000003E-2</v>
      </c>
      <c r="AH126" s="83">
        <f t="shared" si="99"/>
        <v>3.5000000000000003E-2</v>
      </c>
      <c r="AI126" s="83">
        <f t="shared" si="99"/>
        <v>3.5000000000000003E-2</v>
      </c>
      <c r="AJ126" s="83">
        <f t="shared" ref="AJ126:BO126" si="100">Discount_period_1_mask*Discount_rate_1+Discount_period_2_mask*Discount_rate_2+Discount_period_3_mask*Discount_rate_3</f>
        <v>3.5000000000000003E-2</v>
      </c>
      <c r="AK126" s="83">
        <f t="shared" si="100"/>
        <v>3.5000000000000003E-2</v>
      </c>
      <c r="AL126" s="83">
        <f t="shared" si="100"/>
        <v>3.5000000000000003E-2</v>
      </c>
      <c r="AM126" s="83">
        <f t="shared" si="100"/>
        <v>3.5000000000000003E-2</v>
      </c>
      <c r="AN126" s="83">
        <f t="shared" si="100"/>
        <v>3.5000000000000003E-2</v>
      </c>
      <c r="AO126" s="83">
        <f t="shared" si="100"/>
        <v>3.5000000000000003E-2</v>
      </c>
      <c r="AP126" s="83">
        <f t="shared" si="100"/>
        <v>3.5000000000000003E-2</v>
      </c>
      <c r="AQ126" s="83">
        <f t="shared" si="100"/>
        <v>3.5000000000000003E-2</v>
      </c>
      <c r="AR126" s="83">
        <f t="shared" si="100"/>
        <v>3.5000000000000003E-2</v>
      </c>
      <c r="AS126" s="83">
        <f t="shared" si="100"/>
        <v>0.03</v>
      </c>
      <c r="AT126" s="83">
        <f t="shared" si="100"/>
        <v>0.03</v>
      </c>
      <c r="AU126" s="83">
        <f t="shared" si="100"/>
        <v>0.03</v>
      </c>
      <c r="AV126" s="83">
        <f t="shared" si="100"/>
        <v>0.03</v>
      </c>
      <c r="AW126" s="83">
        <f t="shared" si="100"/>
        <v>0.03</v>
      </c>
      <c r="AX126" s="83">
        <f t="shared" si="100"/>
        <v>0.03</v>
      </c>
      <c r="AY126" s="83">
        <f t="shared" si="100"/>
        <v>0.03</v>
      </c>
      <c r="AZ126" s="83">
        <f t="shared" si="100"/>
        <v>0.03</v>
      </c>
      <c r="BA126" s="83">
        <f t="shared" si="100"/>
        <v>0.03</v>
      </c>
      <c r="BB126" s="83">
        <f t="shared" si="100"/>
        <v>0.03</v>
      </c>
      <c r="BC126" s="83">
        <f t="shared" si="100"/>
        <v>0.03</v>
      </c>
      <c r="BD126" s="83">
        <f t="shared" si="100"/>
        <v>0.03</v>
      </c>
      <c r="BE126" s="83">
        <f t="shared" si="100"/>
        <v>0.03</v>
      </c>
      <c r="BF126" s="83">
        <f t="shared" si="100"/>
        <v>0.03</v>
      </c>
      <c r="BG126" s="83">
        <f t="shared" si="100"/>
        <v>0.03</v>
      </c>
      <c r="BH126" s="83">
        <f t="shared" si="100"/>
        <v>0.03</v>
      </c>
      <c r="BI126" s="83">
        <f t="shared" si="100"/>
        <v>0.03</v>
      </c>
      <c r="BJ126" s="83">
        <f t="shared" si="100"/>
        <v>0.03</v>
      </c>
      <c r="BK126" s="83">
        <f t="shared" si="100"/>
        <v>0.03</v>
      </c>
      <c r="BL126" s="83">
        <f t="shared" si="100"/>
        <v>0.03</v>
      </c>
      <c r="BM126" s="83">
        <f t="shared" si="100"/>
        <v>0.03</v>
      </c>
      <c r="BN126" s="83">
        <f t="shared" si="100"/>
        <v>0.03</v>
      </c>
      <c r="BO126" s="83">
        <f t="shared" si="100"/>
        <v>0.03</v>
      </c>
      <c r="BP126" s="83">
        <f t="shared" ref="BP126:CP126" si="101">Discount_period_1_mask*Discount_rate_1+Discount_period_2_mask*Discount_rate_2+Discount_period_3_mask*Discount_rate_3</f>
        <v>0.03</v>
      </c>
      <c r="BQ126" s="83">
        <f t="shared" si="101"/>
        <v>0.03</v>
      </c>
      <c r="BR126" s="83">
        <f t="shared" si="101"/>
        <v>0.03</v>
      </c>
      <c r="BS126" s="83">
        <f t="shared" si="101"/>
        <v>0.03</v>
      </c>
      <c r="BT126" s="83">
        <f t="shared" si="101"/>
        <v>0.03</v>
      </c>
      <c r="BU126" s="83">
        <f t="shared" si="101"/>
        <v>0.03</v>
      </c>
      <c r="BV126" s="83">
        <f t="shared" si="101"/>
        <v>0.03</v>
      </c>
      <c r="BW126" s="83">
        <f t="shared" si="101"/>
        <v>0.03</v>
      </c>
      <c r="BX126" s="83">
        <f t="shared" si="101"/>
        <v>0.03</v>
      </c>
      <c r="BY126" s="83">
        <f t="shared" si="101"/>
        <v>0.03</v>
      </c>
      <c r="BZ126" s="83">
        <f t="shared" si="101"/>
        <v>0.03</v>
      </c>
      <c r="CA126" s="83">
        <f t="shared" si="101"/>
        <v>0.03</v>
      </c>
      <c r="CB126" s="83">
        <f t="shared" si="101"/>
        <v>0.03</v>
      </c>
      <c r="CC126" s="83">
        <f t="shared" si="101"/>
        <v>0.03</v>
      </c>
      <c r="CD126" s="83">
        <f t="shared" si="101"/>
        <v>0.03</v>
      </c>
      <c r="CE126" s="83">
        <f t="shared" si="101"/>
        <v>0.03</v>
      </c>
      <c r="CF126" s="83">
        <f t="shared" si="101"/>
        <v>0.03</v>
      </c>
      <c r="CG126" s="83">
        <f t="shared" si="101"/>
        <v>0.03</v>
      </c>
      <c r="CH126" s="83">
        <f t="shared" si="101"/>
        <v>0.03</v>
      </c>
      <c r="CI126" s="83">
        <f t="shared" si="101"/>
        <v>0.03</v>
      </c>
      <c r="CJ126" s="83">
        <f t="shared" si="101"/>
        <v>0.03</v>
      </c>
      <c r="CK126" s="83">
        <f t="shared" si="101"/>
        <v>0.03</v>
      </c>
      <c r="CL126" s="83">
        <f t="shared" si="101"/>
        <v>2.5000000000000001E-2</v>
      </c>
      <c r="CM126" s="83">
        <f t="shared" si="101"/>
        <v>2.5000000000000001E-2</v>
      </c>
      <c r="CN126" s="83">
        <f t="shared" si="101"/>
        <v>2.5000000000000001E-2</v>
      </c>
      <c r="CO126" s="83">
        <f t="shared" si="101"/>
        <v>2.5000000000000001E-2</v>
      </c>
      <c r="CP126" s="83">
        <f t="shared" si="101"/>
        <v>2.5000000000000001E-2</v>
      </c>
      <c r="CQ126" s="62" t="s">
        <v>241</v>
      </c>
    </row>
    <row r="127" spans="2:95" outlineLevel="1" x14ac:dyDescent="0.25">
      <c r="B127" t="s">
        <v>242</v>
      </c>
      <c r="C127">
        <v>1</v>
      </c>
      <c r="D127" s="63">
        <f t="shared" ref="D127:AI127" si="102">C127*(1+Discount_rate_profile)</f>
        <v>1</v>
      </c>
      <c r="E127" s="63">
        <f t="shared" si="102"/>
        <v>1.0349999999999999</v>
      </c>
      <c r="F127" s="63">
        <f t="shared" si="102"/>
        <v>1.0712249999999999</v>
      </c>
      <c r="G127" s="63">
        <f t="shared" si="102"/>
        <v>1.1087178749999997</v>
      </c>
      <c r="H127" s="63">
        <f t="shared" si="102"/>
        <v>1.1475230006249997</v>
      </c>
      <c r="I127" s="63">
        <f t="shared" si="102"/>
        <v>1.1876863056468745</v>
      </c>
      <c r="J127" s="63">
        <f t="shared" si="102"/>
        <v>1.229255326344515</v>
      </c>
      <c r="K127" s="63">
        <f t="shared" si="102"/>
        <v>1.2722792627665729</v>
      </c>
      <c r="L127" s="63">
        <f t="shared" si="102"/>
        <v>1.3168090369634029</v>
      </c>
      <c r="M127" s="63">
        <f t="shared" si="102"/>
        <v>1.3628973532571218</v>
      </c>
      <c r="N127" s="63">
        <f t="shared" si="102"/>
        <v>1.410598760621121</v>
      </c>
      <c r="O127" s="63">
        <f t="shared" si="102"/>
        <v>1.4599697172428601</v>
      </c>
      <c r="P127" s="63">
        <f t="shared" si="102"/>
        <v>1.5110686573463601</v>
      </c>
      <c r="Q127" s="63">
        <f t="shared" si="102"/>
        <v>1.5639560603534826</v>
      </c>
      <c r="R127" s="63">
        <f t="shared" si="102"/>
        <v>1.6186945224658542</v>
      </c>
      <c r="S127" s="63">
        <f t="shared" si="102"/>
        <v>1.6753488307521589</v>
      </c>
      <c r="T127" s="63">
        <f t="shared" si="102"/>
        <v>1.7339860398284843</v>
      </c>
      <c r="U127" s="63">
        <f t="shared" si="102"/>
        <v>1.7946755512224812</v>
      </c>
      <c r="V127" s="63">
        <f t="shared" si="102"/>
        <v>1.8574891955152679</v>
      </c>
      <c r="W127" s="63">
        <f t="shared" si="102"/>
        <v>1.9225013173583021</v>
      </c>
      <c r="X127" s="63">
        <f t="shared" si="102"/>
        <v>1.9897888634658425</v>
      </c>
      <c r="Y127" s="63">
        <f t="shared" si="102"/>
        <v>2.0594314736871469</v>
      </c>
      <c r="Z127" s="63">
        <f t="shared" si="102"/>
        <v>2.1315115752661966</v>
      </c>
      <c r="AA127" s="63">
        <f t="shared" si="102"/>
        <v>2.2061144804005135</v>
      </c>
      <c r="AB127" s="63">
        <f t="shared" si="102"/>
        <v>2.2833284872145314</v>
      </c>
      <c r="AC127" s="63">
        <f t="shared" si="102"/>
        <v>2.3632449842670398</v>
      </c>
      <c r="AD127" s="63">
        <f t="shared" si="102"/>
        <v>2.4459585587163861</v>
      </c>
      <c r="AE127" s="63">
        <f t="shared" si="102"/>
        <v>2.5315671082714593</v>
      </c>
      <c r="AF127" s="63">
        <f t="shared" si="102"/>
        <v>2.6201719570609603</v>
      </c>
      <c r="AG127" s="63">
        <f t="shared" si="102"/>
        <v>2.7118779755580937</v>
      </c>
      <c r="AH127" s="63">
        <f t="shared" si="102"/>
        <v>2.8067937047026268</v>
      </c>
      <c r="AI127" s="63">
        <f t="shared" si="102"/>
        <v>2.9050314843672185</v>
      </c>
      <c r="AJ127" s="63">
        <f t="shared" ref="AJ127:BO127" si="103">AI127*(1+Discount_rate_profile)</f>
        <v>3.0067075863200707</v>
      </c>
      <c r="AK127" s="63">
        <f t="shared" si="103"/>
        <v>3.111942351841273</v>
      </c>
      <c r="AL127" s="63">
        <f t="shared" si="103"/>
        <v>3.2208603341557174</v>
      </c>
      <c r="AM127" s="63">
        <f t="shared" si="103"/>
        <v>3.3335904458511671</v>
      </c>
      <c r="AN127" s="63">
        <f t="shared" si="103"/>
        <v>3.4502661114559579</v>
      </c>
      <c r="AO127" s="63">
        <f t="shared" si="103"/>
        <v>3.571025425356916</v>
      </c>
      <c r="AP127" s="63">
        <f t="shared" si="103"/>
        <v>3.6960113152444078</v>
      </c>
      <c r="AQ127" s="63">
        <f t="shared" si="103"/>
        <v>3.8253717112779619</v>
      </c>
      <c r="AR127" s="63">
        <f t="shared" si="103"/>
        <v>3.9592597211726903</v>
      </c>
      <c r="AS127" s="63">
        <f t="shared" si="103"/>
        <v>4.078037512807871</v>
      </c>
      <c r="AT127" s="63">
        <f t="shared" si="103"/>
        <v>4.2003786381921069</v>
      </c>
      <c r="AU127" s="63">
        <f t="shared" si="103"/>
        <v>4.3263899973378699</v>
      </c>
      <c r="AV127" s="63">
        <f t="shared" si="103"/>
        <v>4.4561816972580059</v>
      </c>
      <c r="AW127" s="63">
        <f t="shared" si="103"/>
        <v>4.5898671481757463</v>
      </c>
      <c r="AX127" s="63">
        <f t="shared" si="103"/>
        <v>4.7275631626210188</v>
      </c>
      <c r="AY127" s="63">
        <f t="shared" si="103"/>
        <v>4.8693900574996496</v>
      </c>
      <c r="AZ127" s="63">
        <f t="shared" si="103"/>
        <v>5.0154717592246394</v>
      </c>
      <c r="BA127" s="63">
        <f t="shared" si="103"/>
        <v>5.1659359120013786</v>
      </c>
      <c r="BB127" s="63">
        <f t="shared" si="103"/>
        <v>5.3209139893614203</v>
      </c>
      <c r="BC127" s="63">
        <f t="shared" si="103"/>
        <v>5.4805414090422628</v>
      </c>
      <c r="BD127" s="63">
        <f t="shared" si="103"/>
        <v>5.6449576513135309</v>
      </c>
      <c r="BE127" s="63">
        <f t="shared" si="103"/>
        <v>5.8143063808529369</v>
      </c>
      <c r="BF127" s="63">
        <f t="shared" si="103"/>
        <v>5.9887355722785252</v>
      </c>
      <c r="BG127" s="63">
        <f t="shared" si="103"/>
        <v>6.1683976394468809</v>
      </c>
      <c r="BH127" s="63">
        <f t="shared" si="103"/>
        <v>6.3534495686302872</v>
      </c>
      <c r="BI127" s="63">
        <f t="shared" si="103"/>
        <v>6.5440530556891963</v>
      </c>
      <c r="BJ127" s="63">
        <f t="shared" si="103"/>
        <v>6.7403746473598725</v>
      </c>
      <c r="BK127" s="63">
        <f t="shared" si="103"/>
        <v>6.9425858867806687</v>
      </c>
      <c r="BL127" s="63">
        <f t="shared" si="103"/>
        <v>7.1508634633840886</v>
      </c>
      <c r="BM127" s="63">
        <f t="shared" si="103"/>
        <v>7.3653893672856112</v>
      </c>
      <c r="BN127" s="63">
        <f t="shared" si="103"/>
        <v>7.5863510483041798</v>
      </c>
      <c r="BO127" s="63">
        <f t="shared" si="103"/>
        <v>7.8139415797533056</v>
      </c>
      <c r="BP127" s="63">
        <f t="shared" ref="BP127:CP127" si="104">BO127*(1+Discount_rate_profile)</f>
        <v>8.0483598271459051</v>
      </c>
      <c r="BQ127" s="63">
        <f t="shared" si="104"/>
        <v>8.2898106219602834</v>
      </c>
      <c r="BR127" s="63">
        <f t="shared" si="104"/>
        <v>8.5385049406190916</v>
      </c>
      <c r="BS127" s="63">
        <f t="shared" si="104"/>
        <v>8.7946600888376647</v>
      </c>
      <c r="BT127" s="63">
        <f t="shared" si="104"/>
        <v>9.0584998915027946</v>
      </c>
      <c r="BU127" s="63">
        <f t="shared" si="104"/>
        <v>9.3302548882478789</v>
      </c>
      <c r="BV127" s="63">
        <f t="shared" si="104"/>
        <v>9.6101625348953164</v>
      </c>
      <c r="BW127" s="63">
        <f t="shared" si="104"/>
        <v>9.8984674109421764</v>
      </c>
      <c r="BX127" s="63">
        <f t="shared" si="104"/>
        <v>10.195421433270441</v>
      </c>
      <c r="BY127" s="63">
        <f t="shared" si="104"/>
        <v>10.501284076268554</v>
      </c>
      <c r="BZ127" s="63">
        <f t="shared" si="104"/>
        <v>10.816322598556612</v>
      </c>
      <c r="CA127" s="63">
        <f t="shared" si="104"/>
        <v>11.14081227651331</v>
      </c>
      <c r="CB127" s="63">
        <f t="shared" si="104"/>
        <v>11.475036644808711</v>
      </c>
      <c r="CC127" s="63">
        <f t="shared" si="104"/>
        <v>11.819287744152973</v>
      </c>
      <c r="CD127" s="63">
        <f t="shared" si="104"/>
        <v>12.173866376477562</v>
      </c>
      <c r="CE127" s="63">
        <f t="shared" si="104"/>
        <v>12.53908236777189</v>
      </c>
      <c r="CF127" s="63">
        <f t="shared" si="104"/>
        <v>12.915254838805048</v>
      </c>
      <c r="CG127" s="63">
        <f t="shared" si="104"/>
        <v>13.302712483969199</v>
      </c>
      <c r="CH127" s="63">
        <f t="shared" si="104"/>
        <v>13.701793858488275</v>
      </c>
      <c r="CI127" s="63">
        <f t="shared" si="104"/>
        <v>14.112847674242923</v>
      </c>
      <c r="CJ127" s="63">
        <f t="shared" si="104"/>
        <v>14.536233104470211</v>
      </c>
      <c r="CK127" s="63">
        <f t="shared" si="104"/>
        <v>14.972320097604317</v>
      </c>
      <c r="CL127" s="63">
        <f t="shared" si="104"/>
        <v>15.346628100044423</v>
      </c>
      <c r="CM127" s="63">
        <f t="shared" si="104"/>
        <v>15.730293802545532</v>
      </c>
      <c r="CN127" s="63">
        <f t="shared" si="104"/>
        <v>16.12355114760917</v>
      </c>
      <c r="CO127" s="63">
        <f t="shared" si="104"/>
        <v>16.526639926299399</v>
      </c>
      <c r="CP127" s="63">
        <f t="shared" si="104"/>
        <v>16.939805924456884</v>
      </c>
      <c r="CQ127" s="62" t="s">
        <v>243</v>
      </c>
    </row>
    <row r="128" spans="2:95" outlineLevel="1" x14ac:dyDescent="0.25"/>
    <row r="129" spans="2:95" s="67" customFormat="1" ht="15.75" outlineLevel="1" x14ac:dyDescent="0.25">
      <c r="B129" s="67" t="s">
        <v>244</v>
      </c>
    </row>
    <row r="130" spans="2:95" outlineLevel="1" x14ac:dyDescent="0.25"/>
    <row r="131" spans="2:95" outlineLevel="1" x14ac:dyDescent="0.25">
      <c r="B131" t="s">
        <v>214</v>
      </c>
      <c r="D131">
        <f t="shared" ref="D131:AI131" si="105">CO2e_benefits_undiscounted_low/Discount_factor</f>
        <v>0</v>
      </c>
      <c r="E131" s="64">
        <f t="shared" si="105"/>
        <v>0</v>
      </c>
      <c r="F131" s="64">
        <f t="shared" si="105"/>
        <v>0</v>
      </c>
      <c r="G131" s="64">
        <f t="shared" si="105"/>
        <v>0</v>
      </c>
      <c r="H131" s="64">
        <f t="shared" si="105"/>
        <v>0</v>
      </c>
      <c r="I131" s="64">
        <f t="shared" si="105"/>
        <v>0</v>
      </c>
      <c r="J131" s="64">
        <f t="shared" si="105"/>
        <v>0</v>
      </c>
      <c r="K131" s="64">
        <f t="shared" si="105"/>
        <v>0</v>
      </c>
      <c r="L131" s="64">
        <f t="shared" si="105"/>
        <v>0</v>
      </c>
      <c r="M131" s="64">
        <f t="shared" si="105"/>
        <v>0</v>
      </c>
      <c r="N131" s="64">
        <f t="shared" si="105"/>
        <v>0</v>
      </c>
      <c r="O131" s="64">
        <f t="shared" si="105"/>
        <v>0</v>
      </c>
      <c r="P131" s="64">
        <f t="shared" si="105"/>
        <v>0</v>
      </c>
      <c r="Q131" s="64">
        <f t="shared" si="105"/>
        <v>0</v>
      </c>
      <c r="R131" s="64">
        <f t="shared" si="105"/>
        <v>65446.510186845851</v>
      </c>
      <c r="S131" s="64">
        <f t="shared" si="105"/>
        <v>62690.167943193359</v>
      </c>
      <c r="T131" s="64">
        <f t="shared" si="105"/>
        <v>58394.186894368504</v>
      </c>
      <c r="U131" s="64">
        <f t="shared" si="105"/>
        <v>55746.462380079589</v>
      </c>
      <c r="V131" s="64">
        <f t="shared" si="105"/>
        <v>51776.518568551961</v>
      </c>
      <c r="W131" s="64">
        <f t="shared" si="105"/>
        <v>49242.384073180496</v>
      </c>
      <c r="X131" s="64">
        <f t="shared" si="105"/>
        <v>45581.099603456227</v>
      </c>
      <c r="Y131" s="64">
        <f t="shared" si="105"/>
        <v>46322.239787692859</v>
      </c>
      <c r="Z131" s="64">
        <f t="shared" si="105"/>
        <v>46588.457272635489</v>
      </c>
      <c r="AA131" s="64">
        <f t="shared" si="105"/>
        <v>46423.627370765294</v>
      </c>
      <c r="AB131" s="64">
        <f t="shared" si="105"/>
        <v>45049.689643604128</v>
      </c>
      <c r="AC131" s="64">
        <f t="shared" si="105"/>
        <v>44212.860736321898</v>
      </c>
      <c r="AD131" s="64">
        <f t="shared" si="105"/>
        <v>43056.349379549181</v>
      </c>
      <c r="AE131" s="64">
        <f t="shared" si="105"/>
        <v>41613.715887504164</v>
      </c>
      <c r="AF131" s="64">
        <f t="shared" si="105"/>
        <v>39354.044351273311</v>
      </c>
      <c r="AG131" s="64">
        <f t="shared" si="105"/>
        <v>37486.499573726549</v>
      </c>
      <c r="AH131" s="64">
        <f t="shared" si="105"/>
        <v>38176.615312059956</v>
      </c>
      <c r="AI131" s="64">
        <f t="shared" si="105"/>
        <v>38777.188846635894</v>
      </c>
      <c r="AJ131" s="64">
        <f t="shared" ref="AJ131:BO131" si="106">CO2e_benefits_undiscounted_low/Discount_factor</f>
        <v>38836.585978131865</v>
      </c>
      <c r="AK131" s="64">
        <f t="shared" si="106"/>
        <v>39289.072487112659</v>
      </c>
      <c r="AL131" s="64">
        <f t="shared" si="106"/>
        <v>39666.544442289291</v>
      </c>
      <c r="AM131" s="64">
        <f t="shared" si="106"/>
        <v>39973.55785052268</v>
      </c>
      <c r="AN131" s="64">
        <f t="shared" si="106"/>
        <v>39816.283530576911</v>
      </c>
      <c r="AO131" s="64">
        <f t="shared" si="106"/>
        <v>40008.632726376803</v>
      </c>
      <c r="AP131" s="64">
        <f t="shared" si="106"/>
        <v>40142.440862585419</v>
      </c>
      <c r="AQ131" s="64">
        <f t="shared" si="106"/>
        <v>40221.447276879298</v>
      </c>
      <c r="AR131" s="64">
        <f t="shared" si="106"/>
        <v>39902.229441348514</v>
      </c>
      <c r="AS131" s="64">
        <f t="shared" si="106"/>
        <v>39750.638025150904</v>
      </c>
      <c r="AT131" s="64">
        <f t="shared" si="106"/>
        <v>39574.026666474078</v>
      </c>
      <c r="AU131" s="64">
        <f t="shared" si="106"/>
        <v>39373.981438199356</v>
      </c>
      <c r="AV131" s="64">
        <f t="shared" si="106"/>
        <v>38843.733645577195</v>
      </c>
      <c r="AW131" s="64">
        <f t="shared" si="106"/>
        <v>38610.27616180812</v>
      </c>
      <c r="AX131" s="64">
        <f t="shared" si="106"/>
        <v>38066.878732572164</v>
      </c>
      <c r="AY131" s="64">
        <f t="shared" si="106"/>
        <v>37522.381022990419</v>
      </c>
      <c r="AZ131" s="64">
        <f t="shared" si="106"/>
        <v>36977.308110838065</v>
      </c>
      <c r="BA131" s="64">
        <f t="shared" si="106"/>
        <v>36432.15542024318</v>
      </c>
      <c r="BB131" s="64">
        <f t="shared" si="106"/>
        <v>35629.207341744448</v>
      </c>
      <c r="BC131" s="64">
        <f t="shared" si="106"/>
        <v>34842.126217127334</v>
      </c>
      <c r="BD131" s="64">
        <f t="shared" si="106"/>
        <v>34070.668927832827</v>
      </c>
      <c r="BE131" s="64">
        <f t="shared" si="106"/>
        <v>33314.593057034872</v>
      </c>
      <c r="BF131" s="64">
        <f t="shared" si="106"/>
        <v>32344.265103917354</v>
      </c>
      <c r="BG131" s="64">
        <f t="shared" si="106"/>
        <v>31402.199130016848</v>
      </c>
      <c r="BH131" s="64">
        <f t="shared" si="106"/>
        <v>30487.571970890145</v>
      </c>
      <c r="BI131" s="64">
        <f t="shared" si="106"/>
        <v>29599.584437757421</v>
      </c>
      <c r="BJ131" s="64">
        <f t="shared" si="106"/>
        <v>28533.648841740949</v>
      </c>
      <c r="BK131" s="64">
        <f t="shared" si="106"/>
        <v>27702.571691010631</v>
      </c>
      <c r="BL131" s="64">
        <f t="shared" si="106"/>
        <v>26703.588523234939</v>
      </c>
      <c r="BM131" s="64">
        <f t="shared" si="106"/>
        <v>25739.297452025014</v>
      </c>
      <c r="BN131" s="64">
        <f t="shared" si="106"/>
        <v>24808.525052254303</v>
      </c>
      <c r="BO131" s="64">
        <f t="shared" si="106"/>
        <v>23910.136823092518</v>
      </c>
      <c r="BP131" s="64">
        <f t="shared" ref="BP131:CP131" si="107">CO2e_benefits_undiscounted_low/Discount_factor</f>
        <v>23043.035916030054</v>
      </c>
      <c r="BQ131" s="64">
        <f t="shared" si="107"/>
        <v>22040.444277828094</v>
      </c>
      <c r="BR131" s="64">
        <f t="shared" si="107"/>
        <v>21076.707791776629</v>
      </c>
      <c r="BS131" s="64">
        <f t="shared" si="107"/>
        <v>20306.618342332778</v>
      </c>
      <c r="BT131" s="64">
        <f t="shared" si="107"/>
        <v>19411.853232401761</v>
      </c>
      <c r="BU131" s="64">
        <f t="shared" si="107"/>
        <v>18551.983520044156</v>
      </c>
      <c r="BV131" s="64">
        <f t="shared" si="107"/>
        <v>17725.735525392782</v>
      </c>
      <c r="BW131" s="64">
        <f t="shared" si="107"/>
        <v>16931.880160491066</v>
      </c>
      <c r="BX131" s="64">
        <f t="shared" si="107"/>
        <v>16169.231412214929</v>
      </c>
      <c r="BY131" s="64">
        <f t="shared" si="107"/>
        <v>15436.644875739175</v>
      </c>
      <c r="BZ131" s="64">
        <f t="shared" si="107"/>
        <v>0</v>
      </c>
      <c r="CA131" s="64">
        <f t="shared" si="107"/>
        <v>0</v>
      </c>
      <c r="CB131" s="64">
        <f t="shared" si="107"/>
        <v>0</v>
      </c>
      <c r="CC131" s="64">
        <f t="shared" si="107"/>
        <v>0</v>
      </c>
      <c r="CD131" s="64">
        <f t="shared" si="107"/>
        <v>0</v>
      </c>
      <c r="CE131" s="64">
        <f t="shared" si="107"/>
        <v>0</v>
      </c>
      <c r="CF131" s="64">
        <f t="shared" si="107"/>
        <v>0</v>
      </c>
      <c r="CG131" s="64">
        <f t="shared" si="107"/>
        <v>0</v>
      </c>
      <c r="CH131" s="64">
        <f t="shared" si="107"/>
        <v>0</v>
      </c>
      <c r="CI131" s="64">
        <f t="shared" si="107"/>
        <v>0</v>
      </c>
      <c r="CJ131" s="64">
        <f t="shared" si="107"/>
        <v>0</v>
      </c>
      <c r="CK131" s="64">
        <f t="shared" si="107"/>
        <v>0</v>
      </c>
      <c r="CL131" s="64">
        <f t="shared" si="107"/>
        <v>0</v>
      </c>
      <c r="CM131" s="64">
        <f t="shared" si="107"/>
        <v>0</v>
      </c>
      <c r="CN131" s="64">
        <f t="shared" si="107"/>
        <v>0</v>
      </c>
      <c r="CO131" s="64">
        <f t="shared" si="107"/>
        <v>0</v>
      </c>
      <c r="CP131" s="64">
        <f t="shared" si="107"/>
        <v>0</v>
      </c>
      <c r="CQ131" s="62" t="s">
        <v>245</v>
      </c>
    </row>
    <row r="132" spans="2:95" outlineLevel="1" x14ac:dyDescent="0.25">
      <c r="B132" t="s">
        <v>216</v>
      </c>
      <c r="D132">
        <f t="shared" ref="D132:AI132" si="108">CO2e_benefits_undiscounted_central/Discount_factor</f>
        <v>0</v>
      </c>
      <c r="E132" s="64">
        <f>CO2e_benefits_undiscounted_central/Discount_factor</f>
        <v>0</v>
      </c>
      <c r="F132" s="64">
        <f t="shared" si="108"/>
        <v>0</v>
      </c>
      <c r="G132" s="64">
        <f t="shared" si="108"/>
        <v>0</v>
      </c>
      <c r="H132" s="64">
        <f t="shared" si="108"/>
        <v>0</v>
      </c>
      <c r="I132" s="64">
        <f t="shared" si="108"/>
        <v>0</v>
      </c>
      <c r="J132" s="64">
        <f t="shared" si="108"/>
        <v>0</v>
      </c>
      <c r="K132" s="64">
        <f>CO2e_benefits_undiscounted_central/Discount_factor</f>
        <v>0</v>
      </c>
      <c r="L132" s="64">
        <f t="shared" si="108"/>
        <v>0</v>
      </c>
      <c r="M132" s="64">
        <f t="shared" si="108"/>
        <v>0</v>
      </c>
      <c r="N132" s="64">
        <f t="shared" si="108"/>
        <v>0</v>
      </c>
      <c r="O132" s="64">
        <f t="shared" si="108"/>
        <v>0</v>
      </c>
      <c r="P132" s="64">
        <f t="shared" si="108"/>
        <v>0</v>
      </c>
      <c r="Q132" s="64">
        <f t="shared" si="108"/>
        <v>0</v>
      </c>
      <c r="R132" s="64">
        <f t="shared" si="108"/>
        <v>130893.0203736917</v>
      </c>
      <c r="S132" s="64">
        <f t="shared" si="108"/>
        <v>123730.59462472373</v>
      </c>
      <c r="T132" s="64">
        <f t="shared" si="108"/>
        <v>116788.37378873701</v>
      </c>
      <c r="U132" s="64">
        <f t="shared" si="108"/>
        <v>110063.52828887507</v>
      </c>
      <c r="V132" s="64">
        <f t="shared" si="108"/>
        <v>104880.64017732321</v>
      </c>
      <c r="W132" s="64">
        <f t="shared" si="108"/>
        <v>98484.768146360992</v>
      </c>
      <c r="X132" s="64">
        <f t="shared" si="108"/>
        <v>92301.72669699887</v>
      </c>
      <c r="Y132" s="64">
        <f t="shared" si="108"/>
        <v>92644.479575385718</v>
      </c>
      <c r="Z132" s="64">
        <f t="shared" si="108"/>
        <v>93176.914545270978</v>
      </c>
      <c r="AA132" s="64">
        <f t="shared" si="108"/>
        <v>91954.492676708163</v>
      </c>
      <c r="AB132" s="64">
        <f t="shared" si="108"/>
        <v>90918.464553455604</v>
      </c>
      <c r="AC132" s="64">
        <f t="shared" si="108"/>
        <v>88425.721472643796</v>
      </c>
      <c r="AD132" s="64">
        <f t="shared" si="108"/>
        <v>86112.698759098363</v>
      </c>
      <c r="AE132" s="64">
        <f t="shared" si="108"/>
        <v>82606.3315378814</v>
      </c>
      <c r="AF132" s="64">
        <f t="shared" si="108"/>
        <v>79270.289336136237</v>
      </c>
      <c r="AG132" s="64">
        <f t="shared" si="108"/>
        <v>74972.999147453098</v>
      </c>
      <c r="AH132" s="64">
        <f t="shared" si="108"/>
        <v>76353.230624119911</v>
      </c>
      <c r="AI132" s="64">
        <f t="shared" si="108"/>
        <v>77081.485146361592</v>
      </c>
      <c r="AJ132" s="64">
        <f t="shared" ref="AJ132:BO132" si="109">CO2e_benefits_undiscounted_central/Discount_factor</f>
        <v>78130.072967771179</v>
      </c>
      <c r="AK132" s="64">
        <f t="shared" si="109"/>
        <v>78578.144974225317</v>
      </c>
      <c r="AL132" s="64">
        <f t="shared" si="109"/>
        <v>79333.088884578581</v>
      </c>
      <c r="AM132" s="64">
        <f t="shared" si="109"/>
        <v>79535.017166503909</v>
      </c>
      <c r="AN132" s="64">
        <f t="shared" si="109"/>
        <v>80030.729896459583</v>
      </c>
      <c r="AO132" s="64">
        <f t="shared" si="109"/>
        <v>80017.265452753607</v>
      </c>
      <c r="AP132" s="64">
        <f t="shared" si="109"/>
        <v>80284.881725170839</v>
      </c>
      <c r="AQ132" s="64">
        <f t="shared" si="109"/>
        <v>80083.774488786454</v>
      </c>
      <c r="AR132" s="64">
        <f t="shared" si="109"/>
        <v>80151.434790882646</v>
      </c>
      <c r="AS132" s="64">
        <f t="shared" si="109"/>
        <v>80511.885491619192</v>
      </c>
      <c r="AT132" s="64">
        <f t="shared" si="109"/>
        <v>80783.343691066926</v>
      </c>
      <c r="AU132" s="64">
        <f t="shared" si="109"/>
        <v>80970.687635006747</v>
      </c>
      <c r="AV132" s="64">
        <f t="shared" si="109"/>
        <v>81078.58689513334</v>
      </c>
      <c r="AW132" s="64">
        <f t="shared" si="109"/>
        <v>81111.510386434107</v>
      </c>
      <c r="AX132" s="64">
        <f t="shared" si="109"/>
        <v>80783.147234008109</v>
      </c>
      <c r="AY132" s="64">
        <f t="shared" si="109"/>
        <v>80687.225357708739</v>
      </c>
      <c r="AZ132" s="64">
        <f t="shared" si="109"/>
        <v>80254.453899818909</v>
      </c>
      <c r="BA132" s="64">
        <f t="shared" si="109"/>
        <v>79778.442526079976</v>
      </c>
      <c r="BB132" s="64">
        <f t="shared" si="109"/>
        <v>79262.077202286557</v>
      </c>
      <c r="BC132" s="64">
        <f t="shared" si="109"/>
        <v>78457.44968317161</v>
      </c>
      <c r="BD132" s="64">
        <f t="shared" si="109"/>
        <v>77389.090850363151</v>
      </c>
      <c r="BE132" s="64">
        <f t="shared" si="109"/>
        <v>76316.408208668538</v>
      </c>
      <c r="BF132" s="64">
        <f t="shared" si="109"/>
        <v>75240.559958048863</v>
      </c>
      <c r="BG132" s="64">
        <f t="shared" si="109"/>
        <v>73939.929866422637</v>
      </c>
      <c r="BH132" s="64">
        <f t="shared" si="109"/>
        <v>72651.235334887155</v>
      </c>
      <c r="BI132" s="64">
        <f t="shared" si="109"/>
        <v>71374.884459840585</v>
      </c>
      <c r="BJ132" s="64">
        <f t="shared" si="109"/>
        <v>69907.439662265329</v>
      </c>
      <c r="BK132" s="64">
        <f t="shared" si="109"/>
        <v>68267.051667133346</v>
      </c>
      <c r="BL132" s="64">
        <f t="shared" si="109"/>
        <v>66855.027381911932</v>
      </c>
      <c r="BM132" s="64">
        <f t="shared" si="109"/>
        <v>65280.826871077923</v>
      </c>
      <c r="BN132" s="64">
        <f t="shared" si="109"/>
        <v>63741.611813091346</v>
      </c>
      <c r="BO132" s="64">
        <f t="shared" si="109"/>
        <v>62060.869842291613</v>
      </c>
      <c r="BP132" s="64">
        <f t="shared" ref="BP132:CP132" si="110">CO2e_benefits_undiscounted_central/Discount_factor</f>
        <v>60423.960846478803</v>
      </c>
      <c r="BQ132" s="64">
        <f t="shared" si="110"/>
        <v>58829.75728292462</v>
      </c>
      <c r="BR132" s="64">
        <f t="shared" si="110"/>
        <v>57116.269206722936</v>
      </c>
      <c r="BS132" s="64">
        <f t="shared" si="110"/>
        <v>55452.688550216437</v>
      </c>
      <c r="BT132" s="64">
        <f t="shared" si="110"/>
        <v>53837.561699239261</v>
      </c>
      <c r="BU132" s="64">
        <f t="shared" si="110"/>
        <v>52122.239413457391</v>
      </c>
      <c r="BV132" s="64">
        <f t="shared" si="110"/>
        <v>50461.166455352031</v>
      </c>
      <c r="BW132" s="64">
        <f t="shared" si="110"/>
        <v>48991.423743060222</v>
      </c>
      <c r="BX132" s="64">
        <f t="shared" si="110"/>
        <v>47429.745475830459</v>
      </c>
      <c r="BY132" s="64">
        <f t="shared" si="110"/>
        <v>45917.477554105506</v>
      </c>
      <c r="BZ132" s="64">
        <f t="shared" si="110"/>
        <v>0</v>
      </c>
      <c r="CA132" s="64">
        <f t="shared" si="110"/>
        <v>0</v>
      </c>
      <c r="CB132" s="64">
        <f t="shared" si="110"/>
        <v>0</v>
      </c>
      <c r="CC132" s="64">
        <f t="shared" si="110"/>
        <v>0</v>
      </c>
      <c r="CD132" s="64">
        <f t="shared" si="110"/>
        <v>0</v>
      </c>
      <c r="CE132" s="64">
        <f t="shared" si="110"/>
        <v>0</v>
      </c>
      <c r="CF132" s="64">
        <f t="shared" si="110"/>
        <v>0</v>
      </c>
      <c r="CG132" s="64">
        <f t="shared" si="110"/>
        <v>0</v>
      </c>
      <c r="CH132" s="64">
        <f t="shared" si="110"/>
        <v>0</v>
      </c>
      <c r="CI132" s="64">
        <f t="shared" si="110"/>
        <v>0</v>
      </c>
      <c r="CJ132" s="64">
        <f t="shared" si="110"/>
        <v>0</v>
      </c>
      <c r="CK132" s="64">
        <f t="shared" si="110"/>
        <v>0</v>
      </c>
      <c r="CL132" s="64">
        <f t="shared" si="110"/>
        <v>0</v>
      </c>
      <c r="CM132" s="64">
        <f t="shared" si="110"/>
        <v>0</v>
      </c>
      <c r="CN132" s="64">
        <f t="shared" si="110"/>
        <v>0</v>
      </c>
      <c r="CO132" s="64">
        <f t="shared" si="110"/>
        <v>0</v>
      </c>
      <c r="CP132" s="64">
        <f t="shared" si="110"/>
        <v>0</v>
      </c>
      <c r="CQ132" s="62" t="s">
        <v>246</v>
      </c>
    </row>
    <row r="133" spans="2:95" outlineLevel="1" x14ac:dyDescent="0.25">
      <c r="B133" t="s">
        <v>218</v>
      </c>
      <c r="D133">
        <f t="shared" ref="D133:AI133" si="111">CO2e_benefits_undiscounted_high/Discount_factor</f>
        <v>0</v>
      </c>
      <c r="E133" s="64">
        <f t="shared" si="111"/>
        <v>0</v>
      </c>
      <c r="F133" s="64">
        <f t="shared" si="111"/>
        <v>0</v>
      </c>
      <c r="G133" s="64">
        <f t="shared" si="111"/>
        <v>0</v>
      </c>
      <c r="H133" s="64">
        <f t="shared" si="111"/>
        <v>0</v>
      </c>
      <c r="I133" s="64">
        <f t="shared" si="111"/>
        <v>0</v>
      </c>
      <c r="J133" s="64">
        <f t="shared" si="111"/>
        <v>0</v>
      </c>
      <c r="K133" s="64">
        <f t="shared" si="111"/>
        <v>0</v>
      </c>
      <c r="L133" s="64">
        <f t="shared" si="111"/>
        <v>0</v>
      </c>
      <c r="M133" s="64">
        <f t="shared" si="111"/>
        <v>0</v>
      </c>
      <c r="N133" s="64">
        <f t="shared" si="111"/>
        <v>0</v>
      </c>
      <c r="O133" s="64">
        <f t="shared" si="111"/>
        <v>0</v>
      </c>
      <c r="P133" s="64">
        <f t="shared" si="111"/>
        <v>0</v>
      </c>
      <c r="Q133" s="64">
        <f t="shared" si="111"/>
        <v>0</v>
      </c>
      <c r="R133" s="64">
        <f t="shared" si="111"/>
        <v>196339.53056053753</v>
      </c>
      <c r="S133" s="64">
        <f t="shared" si="111"/>
        <v>186420.76256791709</v>
      </c>
      <c r="T133" s="64">
        <f t="shared" si="111"/>
        <v>175182.56068310552</v>
      </c>
      <c r="U133" s="64">
        <f t="shared" si="111"/>
        <v>165809.99066895465</v>
      </c>
      <c r="V133" s="64">
        <f t="shared" si="111"/>
        <v>156657.15874587517</v>
      </c>
      <c r="W133" s="64">
        <f t="shared" si="111"/>
        <v>147727.15221954149</v>
      </c>
      <c r="X133" s="64">
        <f t="shared" si="111"/>
        <v>137882.82630045511</v>
      </c>
      <c r="Y133" s="64">
        <f t="shared" si="111"/>
        <v>138966.71936307859</v>
      </c>
      <c r="Z133" s="64">
        <f t="shared" si="111"/>
        <v>139765.37181790645</v>
      </c>
      <c r="AA133" s="64">
        <f t="shared" si="111"/>
        <v>138378.12004747349</v>
      </c>
      <c r="AB133" s="64">
        <f t="shared" si="111"/>
        <v>135968.15419705972</v>
      </c>
      <c r="AC133" s="64">
        <f t="shared" si="111"/>
        <v>133387.95272992027</v>
      </c>
      <c r="AD133" s="64">
        <f t="shared" si="111"/>
        <v>129169.04813864754</v>
      </c>
      <c r="AE133" s="64">
        <f t="shared" si="111"/>
        <v>124220.04742538556</v>
      </c>
      <c r="AF133" s="64">
        <f t="shared" si="111"/>
        <v>118624.33368740955</v>
      </c>
      <c r="AG133" s="64">
        <f t="shared" si="111"/>
        <v>112966.07303974354</v>
      </c>
      <c r="AH133" s="64">
        <f t="shared" si="111"/>
        <v>114529.84593617983</v>
      </c>
      <c r="AI133" s="64">
        <f t="shared" si="111"/>
        <v>115858.6739929975</v>
      </c>
      <c r="AJ133" s="64">
        <f t="shared" ref="AJ133:BO133" si="112">CO2e_benefits_undiscounted_high/Discount_factor</f>
        <v>116966.65894590304</v>
      </c>
      <c r="AK133" s="64">
        <f t="shared" si="112"/>
        <v>118308.66771400216</v>
      </c>
      <c r="AL133" s="64">
        <f t="shared" si="112"/>
        <v>118999.63332686787</v>
      </c>
      <c r="AM133" s="64">
        <f t="shared" si="112"/>
        <v>119508.5750170266</v>
      </c>
      <c r="AN133" s="64">
        <f t="shared" si="112"/>
        <v>119847.01342703649</v>
      </c>
      <c r="AO133" s="64">
        <f t="shared" si="112"/>
        <v>120410.59657073018</v>
      </c>
      <c r="AP133" s="64">
        <f t="shared" si="112"/>
        <v>120427.32258775628</v>
      </c>
      <c r="AQ133" s="64">
        <f t="shared" si="112"/>
        <v>120305.22176566576</v>
      </c>
      <c r="AR133" s="64">
        <f t="shared" si="112"/>
        <v>120053.66423223117</v>
      </c>
      <c r="AS133" s="64">
        <f t="shared" si="112"/>
        <v>121273.1329580875</v>
      </c>
      <c r="AT133" s="64">
        <f t="shared" si="112"/>
        <v>121992.66071565976</v>
      </c>
      <c r="AU133" s="64">
        <f t="shared" si="112"/>
        <v>122567.39383181414</v>
      </c>
      <c r="AV133" s="64">
        <f t="shared" si="112"/>
        <v>123313.44014468951</v>
      </c>
      <c r="AW133" s="64">
        <f t="shared" si="112"/>
        <v>123612.7446110601</v>
      </c>
      <c r="AX133" s="64">
        <f t="shared" si="112"/>
        <v>123790.00259599804</v>
      </c>
      <c r="AY133" s="64">
        <f t="shared" si="112"/>
        <v>123852.06969242705</v>
      </c>
      <c r="AZ133" s="64">
        <f t="shared" si="112"/>
        <v>123531.59968879976</v>
      </c>
      <c r="BA133" s="64">
        <f t="shared" si="112"/>
        <v>123390.65777367036</v>
      </c>
      <c r="BB133" s="64">
        <f t="shared" si="112"/>
        <v>122894.94706282868</v>
      </c>
      <c r="BC133" s="64">
        <f t="shared" si="112"/>
        <v>121822.11037067541</v>
      </c>
      <c r="BD133" s="64">
        <f t="shared" si="112"/>
        <v>120950.87469380655</v>
      </c>
      <c r="BE133" s="64">
        <f t="shared" si="112"/>
        <v>119554.49706992655</v>
      </c>
      <c r="BF133" s="64">
        <f t="shared" si="112"/>
        <v>118136.85481218041</v>
      </c>
      <c r="BG133" s="64">
        <f t="shared" si="112"/>
        <v>116477.66060282843</v>
      </c>
      <c r="BH133" s="64">
        <f t="shared" si="112"/>
        <v>114814.89869888415</v>
      </c>
      <c r="BI133" s="64">
        <f t="shared" si="112"/>
        <v>112940.25835115951</v>
      </c>
      <c r="BJ133" s="64">
        <f t="shared" si="112"/>
        <v>111077.4187053487</v>
      </c>
      <c r="BK133" s="64">
        <f t="shared" si="112"/>
        <v>109029.4071553347</v>
      </c>
      <c r="BL133" s="64">
        <f t="shared" si="112"/>
        <v>106814.35409293976</v>
      </c>
      <c r="BM133" s="64">
        <f t="shared" si="112"/>
        <v>104635.83964192777</v>
      </c>
      <c r="BN133" s="64">
        <f t="shared" si="112"/>
        <v>102493.61444945939</v>
      </c>
      <c r="BO133" s="64">
        <f t="shared" si="112"/>
        <v>100211.6028614907</v>
      </c>
      <c r="BP133" s="64">
        <f t="shared" ref="BP133:CP133" si="113">CO2e_benefits_undiscounted_high/Discount_factor</f>
        <v>97975.574931861105</v>
      </c>
      <c r="BQ133" s="64">
        <f t="shared" si="113"/>
        <v>95619.070288021147</v>
      </c>
      <c r="BR133" s="64">
        <f t="shared" si="113"/>
        <v>93155.830621669214</v>
      </c>
      <c r="BS133" s="64">
        <f t="shared" si="113"/>
        <v>90754.963514579576</v>
      </c>
      <c r="BT133" s="64">
        <f t="shared" si="113"/>
        <v>88263.270166076749</v>
      </c>
      <c r="BU133" s="64">
        <f t="shared" si="113"/>
        <v>85839.733271315417</v>
      </c>
      <c r="BV133" s="64">
        <f t="shared" si="113"/>
        <v>83196.597385311281</v>
      </c>
      <c r="BW133" s="64">
        <f t="shared" si="113"/>
        <v>81050.967325629375</v>
      </c>
      <c r="BX133" s="64">
        <f t="shared" si="113"/>
        <v>78690.259539446008</v>
      </c>
      <c r="BY133" s="64">
        <f t="shared" si="113"/>
        <v>76398.310232471849</v>
      </c>
      <c r="BZ133" s="64">
        <f t="shared" si="113"/>
        <v>0</v>
      </c>
      <c r="CA133" s="64">
        <f t="shared" si="113"/>
        <v>0</v>
      </c>
      <c r="CB133" s="64">
        <f t="shared" si="113"/>
        <v>0</v>
      </c>
      <c r="CC133" s="64">
        <f t="shared" si="113"/>
        <v>0</v>
      </c>
      <c r="CD133" s="64">
        <f t="shared" si="113"/>
        <v>0</v>
      </c>
      <c r="CE133" s="64">
        <f t="shared" si="113"/>
        <v>0</v>
      </c>
      <c r="CF133" s="64">
        <f t="shared" si="113"/>
        <v>0</v>
      </c>
      <c r="CG133" s="64">
        <f t="shared" si="113"/>
        <v>0</v>
      </c>
      <c r="CH133" s="64">
        <f t="shared" si="113"/>
        <v>0</v>
      </c>
      <c r="CI133" s="64">
        <f t="shared" si="113"/>
        <v>0</v>
      </c>
      <c r="CJ133" s="64">
        <f t="shared" si="113"/>
        <v>0</v>
      </c>
      <c r="CK133" s="64">
        <f t="shared" si="113"/>
        <v>0</v>
      </c>
      <c r="CL133" s="64">
        <f t="shared" si="113"/>
        <v>0</v>
      </c>
      <c r="CM133" s="64">
        <f t="shared" si="113"/>
        <v>0</v>
      </c>
      <c r="CN133" s="64">
        <f t="shared" si="113"/>
        <v>0</v>
      </c>
      <c r="CO133" s="64">
        <f t="shared" si="113"/>
        <v>0</v>
      </c>
      <c r="CP133" s="64">
        <f t="shared" si="113"/>
        <v>0</v>
      </c>
      <c r="CQ133" s="62" t="s">
        <v>247</v>
      </c>
    </row>
    <row r="134" spans="2:95" outlineLevel="1" x14ac:dyDescent="0.25"/>
    <row r="135" spans="2:95" s="67" customFormat="1" ht="15.75" outlineLevel="1" x14ac:dyDescent="0.25">
      <c r="B135" s="67" t="s">
        <v>248</v>
      </c>
    </row>
    <row r="136" spans="2:95" outlineLevel="1" x14ac:dyDescent="0.25"/>
    <row r="137" spans="2:95" outlineLevel="1" x14ac:dyDescent="0.25">
      <c r="B137" t="s">
        <v>214</v>
      </c>
      <c r="C137" s="84">
        <f>SUM(CO2e_benefits_discounted_low)</f>
        <v>2168728.9112550523</v>
      </c>
      <c r="D137" s="62" t="s">
        <v>249</v>
      </c>
    </row>
    <row r="138" spans="2:95" outlineLevel="1" x14ac:dyDescent="0.25">
      <c r="B138" t="s">
        <v>216</v>
      </c>
      <c r="C138" s="84">
        <f>SUM(CO2e_benefits_discounted_central)</f>
        <v>4684090.205964081</v>
      </c>
      <c r="D138" s="62" t="s">
        <v>250</v>
      </c>
    </row>
    <row r="139" spans="2:95" outlineLevel="1" x14ac:dyDescent="0.25">
      <c r="B139" t="s">
        <v>218</v>
      </c>
      <c r="C139" s="84">
        <f>SUM(CO2e_benefits_discounted_high)</f>
        <v>7202804.2935667885</v>
      </c>
      <c r="D139" s="62" t="s">
        <v>251</v>
      </c>
    </row>
    <row r="140" spans="2:95" x14ac:dyDescent="0.25"/>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R140"/>
  <sheetViews>
    <sheetView zoomScale="60" zoomScaleNormal="60" workbookViewId="0">
      <pane xSplit="3" ySplit="4" topLeftCell="D37" activePane="bottomRight" state="frozen"/>
      <selection pane="topRight" activeCell="D1" sqref="D1"/>
      <selection pane="bottomLeft" activeCell="A5" sqref="A5"/>
      <selection pane="bottomRight" activeCell="D107" sqref="D107"/>
    </sheetView>
  </sheetViews>
  <sheetFormatPr defaultColWidth="0" defaultRowHeight="15" zeroHeight="1" outlineLevelRow="1" x14ac:dyDescent="0.25"/>
  <cols>
    <col min="1" max="1" width="9.140625" customWidth="1"/>
    <col min="2" max="2" width="29.5703125" customWidth="1"/>
    <col min="3" max="3" width="9.140625" customWidth="1"/>
    <col min="4" max="12" width="11" customWidth="1"/>
    <col min="13" max="94" width="12" customWidth="1"/>
    <col min="95" max="95" width="45.85546875" bestFit="1" customWidth="1"/>
    <col min="96" max="96" width="0" hidden="1" customWidth="1"/>
    <col min="97" max="16384" width="9.140625" hidden="1"/>
  </cols>
  <sheetData>
    <row r="1" spans="2:96" x14ac:dyDescent="0.25">
      <c r="CB1">
        <v>2</v>
      </c>
    </row>
    <row r="2" spans="2:96" s="71" customFormat="1" ht="26.25" x14ac:dyDescent="0.4">
      <c r="B2" s="71" t="s">
        <v>130</v>
      </c>
    </row>
    <row r="3" spans="2:96" x14ac:dyDescent="0.25"/>
    <row r="4" spans="2:96" x14ac:dyDescent="0.25">
      <c r="D4">
        <f t="shared" ref="D4:BO4" si="0">year_in</f>
        <v>2010</v>
      </c>
      <c r="E4">
        <f t="shared" si="0"/>
        <v>2011</v>
      </c>
      <c r="F4">
        <f t="shared" si="0"/>
        <v>2012</v>
      </c>
      <c r="G4">
        <f t="shared" si="0"/>
        <v>2013</v>
      </c>
      <c r="H4">
        <f t="shared" si="0"/>
        <v>2014</v>
      </c>
      <c r="I4">
        <f t="shared" si="0"/>
        <v>2015</v>
      </c>
      <c r="J4">
        <f t="shared" si="0"/>
        <v>2016</v>
      </c>
      <c r="K4">
        <f t="shared" si="0"/>
        <v>2017</v>
      </c>
      <c r="L4">
        <f t="shared" si="0"/>
        <v>2018</v>
      </c>
      <c r="M4">
        <f t="shared" si="0"/>
        <v>2019</v>
      </c>
      <c r="N4">
        <f t="shared" si="0"/>
        <v>2020</v>
      </c>
      <c r="O4">
        <f t="shared" si="0"/>
        <v>2021</v>
      </c>
      <c r="P4">
        <f t="shared" si="0"/>
        <v>2022</v>
      </c>
      <c r="Q4">
        <f t="shared" si="0"/>
        <v>2023</v>
      </c>
      <c r="R4">
        <f t="shared" si="0"/>
        <v>2024</v>
      </c>
      <c r="S4">
        <f t="shared" si="0"/>
        <v>2025</v>
      </c>
      <c r="T4">
        <f t="shared" si="0"/>
        <v>2026</v>
      </c>
      <c r="U4">
        <f t="shared" si="0"/>
        <v>2027</v>
      </c>
      <c r="V4">
        <f t="shared" si="0"/>
        <v>2028</v>
      </c>
      <c r="W4">
        <f t="shared" si="0"/>
        <v>2029</v>
      </c>
      <c r="X4">
        <f t="shared" si="0"/>
        <v>2030</v>
      </c>
      <c r="Y4">
        <f t="shared" si="0"/>
        <v>2031</v>
      </c>
      <c r="Z4">
        <f t="shared" si="0"/>
        <v>2032</v>
      </c>
      <c r="AA4">
        <f t="shared" si="0"/>
        <v>2033</v>
      </c>
      <c r="AB4">
        <f t="shared" si="0"/>
        <v>2034</v>
      </c>
      <c r="AC4">
        <f t="shared" si="0"/>
        <v>2035</v>
      </c>
      <c r="AD4">
        <f t="shared" si="0"/>
        <v>2036</v>
      </c>
      <c r="AE4">
        <f t="shared" si="0"/>
        <v>2037</v>
      </c>
      <c r="AF4">
        <f t="shared" si="0"/>
        <v>2038</v>
      </c>
      <c r="AG4">
        <f t="shared" si="0"/>
        <v>2039</v>
      </c>
      <c r="AH4">
        <f t="shared" si="0"/>
        <v>2040</v>
      </c>
      <c r="AI4">
        <f t="shared" si="0"/>
        <v>2041</v>
      </c>
      <c r="AJ4">
        <f t="shared" si="0"/>
        <v>2042</v>
      </c>
      <c r="AK4">
        <f t="shared" si="0"/>
        <v>2043</v>
      </c>
      <c r="AL4">
        <f t="shared" si="0"/>
        <v>2044</v>
      </c>
      <c r="AM4">
        <f t="shared" si="0"/>
        <v>2045</v>
      </c>
      <c r="AN4">
        <f t="shared" si="0"/>
        <v>2046</v>
      </c>
      <c r="AO4">
        <f t="shared" si="0"/>
        <v>2047</v>
      </c>
      <c r="AP4">
        <f t="shared" si="0"/>
        <v>2048</v>
      </c>
      <c r="AQ4">
        <f t="shared" si="0"/>
        <v>2049</v>
      </c>
      <c r="AR4">
        <f t="shared" si="0"/>
        <v>2050</v>
      </c>
      <c r="AS4">
        <f t="shared" si="0"/>
        <v>2051</v>
      </c>
      <c r="AT4">
        <f t="shared" si="0"/>
        <v>2052</v>
      </c>
      <c r="AU4">
        <f t="shared" si="0"/>
        <v>2053</v>
      </c>
      <c r="AV4">
        <f t="shared" si="0"/>
        <v>2054</v>
      </c>
      <c r="AW4">
        <f t="shared" si="0"/>
        <v>2055</v>
      </c>
      <c r="AX4">
        <f t="shared" si="0"/>
        <v>2056</v>
      </c>
      <c r="AY4">
        <f t="shared" si="0"/>
        <v>2057</v>
      </c>
      <c r="AZ4">
        <f t="shared" si="0"/>
        <v>2058</v>
      </c>
      <c r="BA4">
        <f t="shared" si="0"/>
        <v>2059</v>
      </c>
      <c r="BB4">
        <f t="shared" si="0"/>
        <v>2060</v>
      </c>
      <c r="BC4">
        <f t="shared" si="0"/>
        <v>2061</v>
      </c>
      <c r="BD4">
        <f t="shared" si="0"/>
        <v>2062</v>
      </c>
      <c r="BE4">
        <f t="shared" si="0"/>
        <v>2063</v>
      </c>
      <c r="BF4">
        <f t="shared" si="0"/>
        <v>2064</v>
      </c>
      <c r="BG4">
        <f t="shared" si="0"/>
        <v>2065</v>
      </c>
      <c r="BH4">
        <f t="shared" si="0"/>
        <v>2066</v>
      </c>
      <c r="BI4">
        <f t="shared" si="0"/>
        <v>2067</v>
      </c>
      <c r="BJ4">
        <f t="shared" si="0"/>
        <v>2068</v>
      </c>
      <c r="BK4">
        <f t="shared" si="0"/>
        <v>2069</v>
      </c>
      <c r="BL4">
        <f t="shared" si="0"/>
        <v>2070</v>
      </c>
      <c r="BM4">
        <f t="shared" si="0"/>
        <v>2071</v>
      </c>
      <c r="BN4">
        <f t="shared" si="0"/>
        <v>2072</v>
      </c>
      <c r="BO4">
        <f t="shared" si="0"/>
        <v>2073</v>
      </c>
      <c r="BP4">
        <f t="shared" ref="BP4:CP4" si="1">year_in</f>
        <v>2074</v>
      </c>
      <c r="BQ4">
        <f t="shared" si="1"/>
        <v>2075</v>
      </c>
      <c r="BR4">
        <f t="shared" si="1"/>
        <v>2076</v>
      </c>
      <c r="BS4">
        <f t="shared" si="1"/>
        <v>2077</v>
      </c>
      <c r="BT4">
        <f t="shared" si="1"/>
        <v>2078</v>
      </c>
      <c r="BU4">
        <f t="shared" si="1"/>
        <v>2079</v>
      </c>
      <c r="BV4">
        <f t="shared" si="1"/>
        <v>2080</v>
      </c>
      <c r="BW4">
        <f t="shared" si="1"/>
        <v>2081</v>
      </c>
      <c r="BX4">
        <f t="shared" si="1"/>
        <v>2082</v>
      </c>
      <c r="BY4">
        <f t="shared" si="1"/>
        <v>2083</v>
      </c>
      <c r="BZ4">
        <f t="shared" si="1"/>
        <v>2084</v>
      </c>
      <c r="CA4">
        <f t="shared" si="1"/>
        <v>2085</v>
      </c>
      <c r="CB4">
        <f t="shared" si="1"/>
        <v>2086</v>
      </c>
      <c r="CC4">
        <f t="shared" si="1"/>
        <v>2087</v>
      </c>
      <c r="CD4">
        <f t="shared" si="1"/>
        <v>2088</v>
      </c>
      <c r="CE4">
        <f t="shared" si="1"/>
        <v>2089</v>
      </c>
      <c r="CF4">
        <f t="shared" si="1"/>
        <v>2090</v>
      </c>
      <c r="CG4">
        <f t="shared" si="1"/>
        <v>2091</v>
      </c>
      <c r="CH4">
        <f t="shared" si="1"/>
        <v>2092</v>
      </c>
      <c r="CI4">
        <f t="shared" si="1"/>
        <v>2093</v>
      </c>
      <c r="CJ4">
        <f t="shared" si="1"/>
        <v>2094</v>
      </c>
      <c r="CK4">
        <f t="shared" si="1"/>
        <v>2095</v>
      </c>
      <c r="CL4">
        <f t="shared" si="1"/>
        <v>2096</v>
      </c>
      <c r="CM4">
        <f t="shared" si="1"/>
        <v>2097</v>
      </c>
      <c r="CN4">
        <f t="shared" si="1"/>
        <v>2098</v>
      </c>
      <c r="CO4">
        <f t="shared" si="1"/>
        <v>2099</v>
      </c>
      <c r="CP4">
        <f t="shared" si="1"/>
        <v>2100</v>
      </c>
      <c r="CQ4" s="62" t="s">
        <v>131</v>
      </c>
      <c r="CR4" t="e">
        <f>year</f>
        <v>#VALUE!</v>
      </c>
    </row>
    <row r="5" spans="2:96" x14ac:dyDescent="0.25"/>
    <row r="6" spans="2:96" s="66" customFormat="1" ht="18.75" x14ac:dyDescent="0.3">
      <c r="B6" s="66" t="s">
        <v>132</v>
      </c>
    </row>
    <row r="7" spans="2:96" outlineLevel="1" x14ac:dyDescent="0.25"/>
    <row r="8" spans="2:96" outlineLevel="1" x14ac:dyDescent="0.25">
      <c r="B8" t="s">
        <v>51</v>
      </c>
      <c r="C8">
        <f>Opening_year_in</f>
        <v>2024</v>
      </c>
      <c r="D8" s="62" t="s">
        <v>133</v>
      </c>
    </row>
    <row r="9" spans="2:96" outlineLevel="1" x14ac:dyDescent="0.25">
      <c r="B9" t="s">
        <v>51</v>
      </c>
      <c r="D9">
        <f t="shared" ref="D9:AI9" si="2">(Opening_year=year)*1</f>
        <v>0</v>
      </c>
      <c r="E9">
        <f t="shared" si="2"/>
        <v>0</v>
      </c>
      <c r="F9">
        <f t="shared" si="2"/>
        <v>0</v>
      </c>
      <c r="G9">
        <f t="shared" si="2"/>
        <v>0</v>
      </c>
      <c r="H9">
        <f t="shared" si="2"/>
        <v>0</v>
      </c>
      <c r="I9">
        <f t="shared" si="2"/>
        <v>0</v>
      </c>
      <c r="J9">
        <f t="shared" si="2"/>
        <v>0</v>
      </c>
      <c r="K9">
        <f t="shared" si="2"/>
        <v>0</v>
      </c>
      <c r="L9">
        <f t="shared" si="2"/>
        <v>0</v>
      </c>
      <c r="M9">
        <f t="shared" si="2"/>
        <v>0</v>
      </c>
      <c r="N9">
        <f t="shared" si="2"/>
        <v>0</v>
      </c>
      <c r="O9">
        <f t="shared" si="2"/>
        <v>0</v>
      </c>
      <c r="P9">
        <f t="shared" si="2"/>
        <v>0</v>
      </c>
      <c r="Q9">
        <f t="shared" si="2"/>
        <v>0</v>
      </c>
      <c r="R9">
        <f t="shared" si="2"/>
        <v>1</v>
      </c>
      <c r="S9">
        <f t="shared" si="2"/>
        <v>0</v>
      </c>
      <c r="T9">
        <f t="shared" si="2"/>
        <v>0</v>
      </c>
      <c r="U9">
        <f t="shared" si="2"/>
        <v>0</v>
      </c>
      <c r="V9">
        <f t="shared" si="2"/>
        <v>0</v>
      </c>
      <c r="W9">
        <f t="shared" si="2"/>
        <v>0</v>
      </c>
      <c r="X9">
        <f t="shared" si="2"/>
        <v>0</v>
      </c>
      <c r="Y9">
        <f t="shared" si="2"/>
        <v>0</v>
      </c>
      <c r="Z9">
        <f t="shared" si="2"/>
        <v>0</v>
      </c>
      <c r="AA9">
        <f t="shared" si="2"/>
        <v>0</v>
      </c>
      <c r="AB9">
        <f t="shared" si="2"/>
        <v>0</v>
      </c>
      <c r="AC9">
        <f t="shared" si="2"/>
        <v>0</v>
      </c>
      <c r="AD9">
        <f t="shared" si="2"/>
        <v>0</v>
      </c>
      <c r="AE9">
        <f t="shared" si="2"/>
        <v>0</v>
      </c>
      <c r="AF9">
        <f t="shared" si="2"/>
        <v>0</v>
      </c>
      <c r="AG9">
        <f t="shared" si="2"/>
        <v>0</v>
      </c>
      <c r="AH9">
        <f t="shared" si="2"/>
        <v>0</v>
      </c>
      <c r="AI9">
        <f t="shared" si="2"/>
        <v>0</v>
      </c>
      <c r="AJ9">
        <f t="shared" ref="AJ9:BO9" si="3">(Opening_year=year)*1</f>
        <v>0</v>
      </c>
      <c r="AK9">
        <f t="shared" si="3"/>
        <v>0</v>
      </c>
      <c r="AL9">
        <f t="shared" si="3"/>
        <v>0</v>
      </c>
      <c r="AM9">
        <f t="shared" si="3"/>
        <v>0</v>
      </c>
      <c r="AN9">
        <f t="shared" si="3"/>
        <v>0</v>
      </c>
      <c r="AO9">
        <f t="shared" si="3"/>
        <v>0</v>
      </c>
      <c r="AP9">
        <f t="shared" si="3"/>
        <v>0</v>
      </c>
      <c r="AQ9">
        <f t="shared" si="3"/>
        <v>0</v>
      </c>
      <c r="AR9">
        <f t="shared" si="3"/>
        <v>0</v>
      </c>
      <c r="AS9">
        <f t="shared" si="3"/>
        <v>0</v>
      </c>
      <c r="AT9">
        <f t="shared" si="3"/>
        <v>0</v>
      </c>
      <c r="AU9">
        <f t="shared" si="3"/>
        <v>0</v>
      </c>
      <c r="AV9">
        <f t="shared" si="3"/>
        <v>0</v>
      </c>
      <c r="AW9">
        <f t="shared" si="3"/>
        <v>0</v>
      </c>
      <c r="AX9">
        <f t="shared" si="3"/>
        <v>0</v>
      </c>
      <c r="AY9">
        <f t="shared" si="3"/>
        <v>0</v>
      </c>
      <c r="AZ9">
        <f t="shared" si="3"/>
        <v>0</v>
      </c>
      <c r="BA9">
        <f t="shared" si="3"/>
        <v>0</v>
      </c>
      <c r="BB9">
        <f t="shared" si="3"/>
        <v>0</v>
      </c>
      <c r="BC9">
        <f t="shared" si="3"/>
        <v>0</v>
      </c>
      <c r="BD9">
        <f t="shared" si="3"/>
        <v>0</v>
      </c>
      <c r="BE9">
        <f t="shared" si="3"/>
        <v>0</v>
      </c>
      <c r="BF9">
        <f t="shared" si="3"/>
        <v>0</v>
      </c>
      <c r="BG9">
        <f t="shared" si="3"/>
        <v>0</v>
      </c>
      <c r="BH9">
        <f t="shared" si="3"/>
        <v>0</v>
      </c>
      <c r="BI9">
        <f t="shared" si="3"/>
        <v>0</v>
      </c>
      <c r="BJ9">
        <f t="shared" si="3"/>
        <v>0</v>
      </c>
      <c r="BK9">
        <f t="shared" si="3"/>
        <v>0</v>
      </c>
      <c r="BL9">
        <f t="shared" si="3"/>
        <v>0</v>
      </c>
      <c r="BM9">
        <f t="shared" si="3"/>
        <v>0</v>
      </c>
      <c r="BN9">
        <f t="shared" si="3"/>
        <v>0</v>
      </c>
      <c r="BO9">
        <f t="shared" si="3"/>
        <v>0</v>
      </c>
      <c r="BP9">
        <f t="shared" ref="BP9:CP9" si="4">(Opening_year=year)*1</f>
        <v>0</v>
      </c>
      <c r="BQ9">
        <f t="shared" si="4"/>
        <v>0</v>
      </c>
      <c r="BR9">
        <f t="shared" si="4"/>
        <v>0</v>
      </c>
      <c r="BS9">
        <f t="shared" si="4"/>
        <v>0</v>
      </c>
      <c r="BT9">
        <f t="shared" si="4"/>
        <v>0</v>
      </c>
      <c r="BU9">
        <f t="shared" si="4"/>
        <v>0</v>
      </c>
      <c r="BV9">
        <f t="shared" si="4"/>
        <v>0</v>
      </c>
      <c r="BW9">
        <f t="shared" si="4"/>
        <v>0</v>
      </c>
      <c r="BX9">
        <f t="shared" si="4"/>
        <v>0</v>
      </c>
      <c r="BY9">
        <f t="shared" si="4"/>
        <v>0</v>
      </c>
      <c r="BZ9">
        <f t="shared" si="4"/>
        <v>0</v>
      </c>
      <c r="CA9">
        <f t="shared" si="4"/>
        <v>0</v>
      </c>
      <c r="CB9">
        <f t="shared" si="4"/>
        <v>0</v>
      </c>
      <c r="CC9">
        <f t="shared" si="4"/>
        <v>0</v>
      </c>
      <c r="CD9">
        <f t="shared" si="4"/>
        <v>0</v>
      </c>
      <c r="CE9">
        <f t="shared" si="4"/>
        <v>0</v>
      </c>
      <c r="CF9">
        <f t="shared" si="4"/>
        <v>0</v>
      </c>
      <c r="CG9">
        <f t="shared" si="4"/>
        <v>0</v>
      </c>
      <c r="CH9">
        <f t="shared" si="4"/>
        <v>0</v>
      </c>
      <c r="CI9">
        <f t="shared" si="4"/>
        <v>0</v>
      </c>
      <c r="CJ9">
        <f t="shared" si="4"/>
        <v>0</v>
      </c>
      <c r="CK9">
        <f t="shared" si="4"/>
        <v>0</v>
      </c>
      <c r="CL9">
        <f t="shared" si="4"/>
        <v>0</v>
      </c>
      <c r="CM9">
        <f t="shared" si="4"/>
        <v>0</v>
      </c>
      <c r="CN9">
        <f t="shared" si="4"/>
        <v>0</v>
      </c>
      <c r="CO9">
        <f t="shared" si="4"/>
        <v>0</v>
      </c>
      <c r="CP9">
        <f t="shared" si="4"/>
        <v>0</v>
      </c>
      <c r="CQ9" s="62" t="s">
        <v>134</v>
      </c>
    </row>
    <row r="10" spans="2:96" outlineLevel="1" x14ac:dyDescent="0.25">
      <c r="B10" t="s">
        <v>135</v>
      </c>
      <c r="C10">
        <f>Appraisal_period_length_in</f>
        <v>60</v>
      </c>
      <c r="D10" s="62" t="s">
        <v>136</v>
      </c>
    </row>
    <row r="11" spans="2:96" outlineLevel="1" x14ac:dyDescent="0.25"/>
    <row r="12" spans="2:96" outlineLevel="1" x14ac:dyDescent="0.25">
      <c r="B12" t="s">
        <v>132</v>
      </c>
      <c r="D12">
        <f t="shared" ref="D12:AI12" si="5">AND(year&gt;=Opening_year,year&lt;Opening_year+Appraisal_period_length)*1</f>
        <v>0</v>
      </c>
      <c r="E12">
        <f t="shared" si="5"/>
        <v>0</v>
      </c>
      <c r="F12">
        <f t="shared" si="5"/>
        <v>0</v>
      </c>
      <c r="G12">
        <f t="shared" si="5"/>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1</v>
      </c>
      <c r="S12">
        <f t="shared" si="5"/>
        <v>1</v>
      </c>
      <c r="T12">
        <f t="shared" si="5"/>
        <v>1</v>
      </c>
      <c r="U12">
        <f t="shared" si="5"/>
        <v>1</v>
      </c>
      <c r="V12">
        <f t="shared" si="5"/>
        <v>1</v>
      </c>
      <c r="W12">
        <f t="shared" si="5"/>
        <v>1</v>
      </c>
      <c r="X12">
        <f t="shared" si="5"/>
        <v>1</v>
      </c>
      <c r="Y12">
        <f t="shared" si="5"/>
        <v>1</v>
      </c>
      <c r="Z12">
        <f t="shared" si="5"/>
        <v>1</v>
      </c>
      <c r="AA12">
        <f t="shared" si="5"/>
        <v>1</v>
      </c>
      <c r="AB12">
        <f t="shared" si="5"/>
        <v>1</v>
      </c>
      <c r="AC12">
        <f t="shared" si="5"/>
        <v>1</v>
      </c>
      <c r="AD12">
        <f t="shared" si="5"/>
        <v>1</v>
      </c>
      <c r="AE12">
        <f t="shared" si="5"/>
        <v>1</v>
      </c>
      <c r="AF12">
        <f t="shared" si="5"/>
        <v>1</v>
      </c>
      <c r="AG12">
        <f t="shared" si="5"/>
        <v>1</v>
      </c>
      <c r="AH12">
        <f t="shared" si="5"/>
        <v>1</v>
      </c>
      <c r="AI12">
        <f t="shared" si="5"/>
        <v>1</v>
      </c>
      <c r="AJ12">
        <f t="shared" ref="AJ12:BO12" si="6">AND(year&gt;=Opening_year,year&lt;Opening_year+Appraisal_period_length)*1</f>
        <v>1</v>
      </c>
      <c r="AK12">
        <f t="shared" si="6"/>
        <v>1</v>
      </c>
      <c r="AL12">
        <f t="shared" si="6"/>
        <v>1</v>
      </c>
      <c r="AM12">
        <f t="shared" si="6"/>
        <v>1</v>
      </c>
      <c r="AN12">
        <f t="shared" si="6"/>
        <v>1</v>
      </c>
      <c r="AO12">
        <f t="shared" si="6"/>
        <v>1</v>
      </c>
      <c r="AP12">
        <f t="shared" si="6"/>
        <v>1</v>
      </c>
      <c r="AQ12">
        <f t="shared" si="6"/>
        <v>1</v>
      </c>
      <c r="AR12">
        <f t="shared" si="6"/>
        <v>1</v>
      </c>
      <c r="AS12">
        <f t="shared" si="6"/>
        <v>1</v>
      </c>
      <c r="AT12">
        <f t="shared" si="6"/>
        <v>1</v>
      </c>
      <c r="AU12">
        <f t="shared" si="6"/>
        <v>1</v>
      </c>
      <c r="AV12">
        <f t="shared" si="6"/>
        <v>1</v>
      </c>
      <c r="AW12">
        <f t="shared" si="6"/>
        <v>1</v>
      </c>
      <c r="AX12">
        <f t="shared" si="6"/>
        <v>1</v>
      </c>
      <c r="AY12">
        <f t="shared" si="6"/>
        <v>1</v>
      </c>
      <c r="AZ12">
        <f t="shared" si="6"/>
        <v>1</v>
      </c>
      <c r="BA12">
        <f t="shared" si="6"/>
        <v>1</v>
      </c>
      <c r="BB12">
        <f t="shared" si="6"/>
        <v>1</v>
      </c>
      <c r="BC12">
        <f t="shared" si="6"/>
        <v>1</v>
      </c>
      <c r="BD12">
        <f t="shared" si="6"/>
        <v>1</v>
      </c>
      <c r="BE12">
        <f t="shared" si="6"/>
        <v>1</v>
      </c>
      <c r="BF12">
        <f t="shared" si="6"/>
        <v>1</v>
      </c>
      <c r="BG12">
        <f t="shared" si="6"/>
        <v>1</v>
      </c>
      <c r="BH12">
        <f t="shared" si="6"/>
        <v>1</v>
      </c>
      <c r="BI12">
        <f t="shared" si="6"/>
        <v>1</v>
      </c>
      <c r="BJ12">
        <f t="shared" si="6"/>
        <v>1</v>
      </c>
      <c r="BK12">
        <f t="shared" si="6"/>
        <v>1</v>
      </c>
      <c r="BL12">
        <f t="shared" si="6"/>
        <v>1</v>
      </c>
      <c r="BM12">
        <f t="shared" si="6"/>
        <v>1</v>
      </c>
      <c r="BN12">
        <f t="shared" si="6"/>
        <v>1</v>
      </c>
      <c r="BO12">
        <f t="shared" si="6"/>
        <v>1</v>
      </c>
      <c r="BP12">
        <f t="shared" ref="BP12:CP12" si="7">AND(year&gt;=Opening_year,year&lt;Opening_year+Appraisal_period_length)*1</f>
        <v>1</v>
      </c>
      <c r="BQ12">
        <f t="shared" si="7"/>
        <v>1</v>
      </c>
      <c r="BR12">
        <f t="shared" si="7"/>
        <v>1</v>
      </c>
      <c r="BS12">
        <f t="shared" si="7"/>
        <v>1</v>
      </c>
      <c r="BT12">
        <f t="shared" si="7"/>
        <v>1</v>
      </c>
      <c r="BU12">
        <f t="shared" si="7"/>
        <v>1</v>
      </c>
      <c r="BV12">
        <f t="shared" si="7"/>
        <v>1</v>
      </c>
      <c r="BW12">
        <f t="shared" si="7"/>
        <v>1</v>
      </c>
      <c r="BX12">
        <f t="shared" si="7"/>
        <v>1</v>
      </c>
      <c r="BY12">
        <f t="shared" si="7"/>
        <v>1</v>
      </c>
      <c r="BZ12">
        <f t="shared" si="7"/>
        <v>0</v>
      </c>
      <c r="CA12">
        <f t="shared" si="7"/>
        <v>0</v>
      </c>
      <c r="CB12">
        <f t="shared" si="7"/>
        <v>0</v>
      </c>
      <c r="CC12">
        <f t="shared" si="7"/>
        <v>0</v>
      </c>
      <c r="CD12">
        <f t="shared" si="7"/>
        <v>0</v>
      </c>
      <c r="CE12">
        <f t="shared" si="7"/>
        <v>0</v>
      </c>
      <c r="CF12">
        <f t="shared" si="7"/>
        <v>0</v>
      </c>
      <c r="CG12">
        <f t="shared" si="7"/>
        <v>0</v>
      </c>
      <c r="CH12">
        <f t="shared" si="7"/>
        <v>0</v>
      </c>
      <c r="CI12">
        <f t="shared" si="7"/>
        <v>0</v>
      </c>
      <c r="CJ12">
        <f t="shared" si="7"/>
        <v>0</v>
      </c>
      <c r="CK12">
        <f t="shared" si="7"/>
        <v>0</v>
      </c>
      <c r="CL12">
        <f t="shared" si="7"/>
        <v>0</v>
      </c>
      <c r="CM12">
        <f t="shared" si="7"/>
        <v>0</v>
      </c>
      <c r="CN12">
        <f t="shared" si="7"/>
        <v>0</v>
      </c>
      <c r="CO12">
        <f t="shared" si="7"/>
        <v>0</v>
      </c>
      <c r="CP12">
        <f t="shared" si="7"/>
        <v>0</v>
      </c>
      <c r="CQ12" s="62" t="s">
        <v>137</v>
      </c>
    </row>
    <row r="13" spans="2:96" outlineLevel="1" x14ac:dyDescent="0.25"/>
    <row r="14" spans="2:96" outlineLevel="1" x14ac:dyDescent="0.25">
      <c r="B14" t="s">
        <v>138</v>
      </c>
      <c r="C14" t="b">
        <f>SUM(Appraisal_period)=Appraisal_period_length</f>
        <v>1</v>
      </c>
    </row>
    <row r="15" spans="2:96" x14ac:dyDescent="0.25"/>
    <row r="16" spans="2:96" s="66" customFormat="1" ht="18.75" x14ac:dyDescent="0.3">
      <c r="B16" s="66" t="s">
        <v>139</v>
      </c>
    </row>
    <row r="17" spans="2:95" outlineLevel="1" x14ac:dyDescent="0.25"/>
    <row r="18" spans="2:95" s="67" customFormat="1" ht="15.75" outlineLevel="1" x14ac:dyDescent="0.25">
      <c r="B18" s="67" t="s">
        <v>60</v>
      </c>
    </row>
    <row r="19" spans="2:95" outlineLevel="1" x14ac:dyDescent="0.25">
      <c r="B19" t="s">
        <v>61</v>
      </c>
      <c r="D19">
        <f t="shared" ref="D19:AI19" si="8">Non_traded_emissions_road_without_scheme_in*Appraisal_period</f>
        <v>0</v>
      </c>
      <c r="E19">
        <f t="shared" si="8"/>
        <v>0</v>
      </c>
      <c r="F19">
        <f t="shared" si="8"/>
        <v>0</v>
      </c>
      <c r="G19">
        <f t="shared" si="8"/>
        <v>0</v>
      </c>
      <c r="H19">
        <f t="shared" si="8"/>
        <v>0</v>
      </c>
      <c r="I19">
        <f t="shared" si="8"/>
        <v>0</v>
      </c>
      <c r="J19">
        <f t="shared" si="8"/>
        <v>0</v>
      </c>
      <c r="K19">
        <f t="shared" si="8"/>
        <v>0</v>
      </c>
      <c r="L19">
        <f t="shared" si="8"/>
        <v>0</v>
      </c>
      <c r="M19">
        <f t="shared" si="8"/>
        <v>0</v>
      </c>
      <c r="N19">
        <f t="shared" si="8"/>
        <v>0</v>
      </c>
      <c r="O19">
        <f t="shared" si="8"/>
        <v>0</v>
      </c>
      <c r="P19">
        <f t="shared" si="8"/>
        <v>0</v>
      </c>
      <c r="Q19">
        <f t="shared" si="8"/>
        <v>0</v>
      </c>
      <c r="R19">
        <f t="shared" si="8"/>
        <v>32118.451734842973</v>
      </c>
      <c r="S19">
        <f t="shared" si="8"/>
        <v>31685.841934257074</v>
      </c>
      <c r="T19">
        <f t="shared" si="8"/>
        <v>31253.232133671176</v>
      </c>
      <c r="U19">
        <f t="shared" si="8"/>
        <v>30820.622333085277</v>
      </c>
      <c r="V19">
        <f t="shared" si="8"/>
        <v>30388.012532499379</v>
      </c>
      <c r="W19">
        <f t="shared" si="8"/>
        <v>29955.40273191348</v>
      </c>
      <c r="X19">
        <f t="shared" si="8"/>
        <v>29522.792931327582</v>
      </c>
      <c r="Y19">
        <f t="shared" si="8"/>
        <v>29090.183130741683</v>
      </c>
      <c r="Z19">
        <f t="shared" si="8"/>
        <v>28657.573330155785</v>
      </c>
      <c r="AA19">
        <f t="shared" si="8"/>
        <v>28224.963529569886</v>
      </c>
      <c r="AB19">
        <f t="shared" si="8"/>
        <v>27792.353728983988</v>
      </c>
      <c r="AC19">
        <f t="shared" si="8"/>
        <v>27359.743928398089</v>
      </c>
      <c r="AD19">
        <f t="shared" si="8"/>
        <v>26927.134127812191</v>
      </c>
      <c r="AE19">
        <f t="shared" si="8"/>
        <v>26494.524327226292</v>
      </c>
      <c r="AF19">
        <f t="shared" si="8"/>
        <v>26061.914526640394</v>
      </c>
      <c r="AG19">
        <f t="shared" si="8"/>
        <v>25629.304726054506</v>
      </c>
      <c r="AH19">
        <f t="shared" si="8"/>
        <v>25629.304726054506</v>
      </c>
      <c r="AI19">
        <f t="shared" si="8"/>
        <v>25629.304726054506</v>
      </c>
      <c r="AJ19">
        <f t="shared" ref="AJ19:BO19" si="9">Non_traded_emissions_road_without_scheme_in*Appraisal_period</f>
        <v>25629.304726054506</v>
      </c>
      <c r="AK19">
        <f t="shared" si="9"/>
        <v>25629.304726054506</v>
      </c>
      <c r="AL19">
        <f t="shared" si="9"/>
        <v>25629.304726054506</v>
      </c>
      <c r="AM19">
        <f t="shared" si="9"/>
        <v>25629.304726054506</v>
      </c>
      <c r="AN19">
        <f t="shared" si="9"/>
        <v>25629.304726054506</v>
      </c>
      <c r="AO19">
        <f t="shared" si="9"/>
        <v>25629.304726054506</v>
      </c>
      <c r="AP19">
        <f t="shared" si="9"/>
        <v>25629.304726054506</v>
      </c>
      <c r="AQ19">
        <f t="shared" si="9"/>
        <v>25629.304726054506</v>
      </c>
      <c r="AR19">
        <f t="shared" si="9"/>
        <v>25629.304726054506</v>
      </c>
      <c r="AS19">
        <f t="shared" si="9"/>
        <v>25629.304726054506</v>
      </c>
      <c r="AT19">
        <f t="shared" si="9"/>
        <v>25629.304726054506</v>
      </c>
      <c r="AU19">
        <f t="shared" si="9"/>
        <v>25629.304726054506</v>
      </c>
      <c r="AV19">
        <f t="shared" si="9"/>
        <v>25629.304726054506</v>
      </c>
      <c r="AW19">
        <f t="shared" si="9"/>
        <v>25629.304726054506</v>
      </c>
      <c r="AX19">
        <f t="shared" si="9"/>
        <v>25629.304726054506</v>
      </c>
      <c r="AY19">
        <f t="shared" si="9"/>
        <v>25629.304726054506</v>
      </c>
      <c r="AZ19">
        <f t="shared" si="9"/>
        <v>25629.304726054506</v>
      </c>
      <c r="BA19">
        <f t="shared" si="9"/>
        <v>25629.304726054506</v>
      </c>
      <c r="BB19">
        <f t="shared" si="9"/>
        <v>25629.304726054506</v>
      </c>
      <c r="BC19">
        <f t="shared" si="9"/>
        <v>25629.304726054506</v>
      </c>
      <c r="BD19">
        <f t="shared" si="9"/>
        <v>25629.304726054506</v>
      </c>
      <c r="BE19">
        <f t="shared" si="9"/>
        <v>25629.304726054506</v>
      </c>
      <c r="BF19">
        <f t="shared" si="9"/>
        <v>25629.304726054506</v>
      </c>
      <c r="BG19">
        <f t="shared" si="9"/>
        <v>25629.304726054506</v>
      </c>
      <c r="BH19">
        <f t="shared" si="9"/>
        <v>25629.304726054506</v>
      </c>
      <c r="BI19">
        <f t="shared" si="9"/>
        <v>25629.304726054506</v>
      </c>
      <c r="BJ19">
        <f t="shared" si="9"/>
        <v>25629.304726054506</v>
      </c>
      <c r="BK19">
        <f t="shared" si="9"/>
        <v>25629.304726054506</v>
      </c>
      <c r="BL19">
        <f t="shared" si="9"/>
        <v>25629.304726054506</v>
      </c>
      <c r="BM19">
        <f t="shared" si="9"/>
        <v>25629.304726054506</v>
      </c>
      <c r="BN19">
        <f t="shared" si="9"/>
        <v>25629.304726054506</v>
      </c>
      <c r="BO19">
        <f t="shared" si="9"/>
        <v>25629.304726054506</v>
      </c>
      <c r="BP19">
        <f t="shared" ref="BP19:CP19" si="10">Non_traded_emissions_road_without_scheme_in*Appraisal_period</f>
        <v>25629.304726054506</v>
      </c>
      <c r="BQ19">
        <f t="shared" si="10"/>
        <v>25629.304726054506</v>
      </c>
      <c r="BR19">
        <f t="shared" si="10"/>
        <v>25629.304726054506</v>
      </c>
      <c r="BS19">
        <f t="shared" si="10"/>
        <v>25629.304726054506</v>
      </c>
      <c r="BT19">
        <f t="shared" si="10"/>
        <v>25629.304726054506</v>
      </c>
      <c r="BU19">
        <f t="shared" si="10"/>
        <v>25629.304726054506</v>
      </c>
      <c r="BV19">
        <f t="shared" si="10"/>
        <v>25629.304726054506</v>
      </c>
      <c r="BW19">
        <f t="shared" si="10"/>
        <v>25629.304726054506</v>
      </c>
      <c r="BX19">
        <f t="shared" si="10"/>
        <v>25629.304726054506</v>
      </c>
      <c r="BY19">
        <f t="shared" si="10"/>
        <v>25629.304726054506</v>
      </c>
      <c r="BZ19">
        <f t="shared" si="10"/>
        <v>0</v>
      </c>
      <c r="CA19">
        <f t="shared" si="10"/>
        <v>0</v>
      </c>
      <c r="CB19">
        <f t="shared" si="10"/>
        <v>0</v>
      </c>
      <c r="CC19">
        <f t="shared" si="10"/>
        <v>0</v>
      </c>
      <c r="CD19">
        <f t="shared" si="10"/>
        <v>0</v>
      </c>
      <c r="CE19">
        <f t="shared" si="10"/>
        <v>0</v>
      </c>
      <c r="CF19">
        <f t="shared" si="10"/>
        <v>0</v>
      </c>
      <c r="CG19">
        <f t="shared" si="10"/>
        <v>0</v>
      </c>
      <c r="CH19">
        <f t="shared" si="10"/>
        <v>0</v>
      </c>
      <c r="CI19">
        <f t="shared" si="10"/>
        <v>0</v>
      </c>
      <c r="CJ19">
        <f t="shared" si="10"/>
        <v>0</v>
      </c>
      <c r="CK19">
        <f t="shared" si="10"/>
        <v>0</v>
      </c>
      <c r="CL19">
        <f t="shared" si="10"/>
        <v>0</v>
      </c>
      <c r="CM19">
        <f t="shared" si="10"/>
        <v>0</v>
      </c>
      <c r="CN19">
        <f t="shared" si="10"/>
        <v>0</v>
      </c>
      <c r="CO19">
        <f t="shared" si="10"/>
        <v>0</v>
      </c>
      <c r="CP19">
        <f t="shared" si="10"/>
        <v>0</v>
      </c>
      <c r="CQ19" s="62" t="s">
        <v>140</v>
      </c>
    </row>
    <row r="20" spans="2:95" outlineLevel="1" x14ac:dyDescent="0.25">
      <c r="B20" t="s">
        <v>63</v>
      </c>
      <c r="D20">
        <f t="shared" ref="D20:AI20" si="11">Non_traded_emissions_road_with_scheme_in*Appraisal_period</f>
        <v>0</v>
      </c>
      <c r="E20">
        <f t="shared" si="11"/>
        <v>0</v>
      </c>
      <c r="F20">
        <f t="shared" si="11"/>
        <v>0</v>
      </c>
      <c r="G20">
        <f t="shared" si="11"/>
        <v>0</v>
      </c>
      <c r="H20">
        <f t="shared" si="11"/>
        <v>0</v>
      </c>
      <c r="I20">
        <f t="shared" si="11"/>
        <v>0</v>
      </c>
      <c r="J20">
        <f t="shared" si="11"/>
        <v>0</v>
      </c>
      <c r="K20">
        <f t="shared" si="11"/>
        <v>0</v>
      </c>
      <c r="L20">
        <f t="shared" si="11"/>
        <v>0</v>
      </c>
      <c r="M20">
        <f t="shared" si="11"/>
        <v>0</v>
      </c>
      <c r="N20">
        <f t="shared" si="11"/>
        <v>0</v>
      </c>
      <c r="O20">
        <f t="shared" si="11"/>
        <v>0</v>
      </c>
      <c r="P20">
        <f t="shared" si="11"/>
        <v>0</v>
      </c>
      <c r="Q20">
        <f t="shared" si="11"/>
        <v>0</v>
      </c>
      <c r="R20">
        <f t="shared" si="11"/>
        <v>28823.759157317018</v>
      </c>
      <c r="S20">
        <f t="shared" si="11"/>
        <v>28505.408469623322</v>
      </c>
      <c r="T20">
        <f t="shared" si="11"/>
        <v>28187.057781929627</v>
      </c>
      <c r="U20">
        <f t="shared" si="11"/>
        <v>27868.707094235931</v>
      </c>
      <c r="V20">
        <f t="shared" si="11"/>
        <v>27550.356406542236</v>
      </c>
      <c r="W20">
        <f t="shared" si="11"/>
        <v>27232.005718848541</v>
      </c>
      <c r="X20">
        <f t="shared" si="11"/>
        <v>26913.655031154845</v>
      </c>
      <c r="Y20">
        <f t="shared" si="11"/>
        <v>26595.30434346115</v>
      </c>
      <c r="Z20">
        <f t="shared" si="11"/>
        <v>26276.953655767455</v>
      </c>
      <c r="AA20">
        <f t="shared" si="11"/>
        <v>25958.602968073759</v>
      </c>
      <c r="AB20">
        <f t="shared" si="11"/>
        <v>25640.252280380064</v>
      </c>
      <c r="AC20">
        <f t="shared" si="11"/>
        <v>25321.901592686369</v>
      </c>
      <c r="AD20">
        <f t="shared" si="11"/>
        <v>25003.550904992673</v>
      </c>
      <c r="AE20">
        <f t="shared" si="11"/>
        <v>24685.200217298978</v>
      </c>
      <c r="AF20">
        <f t="shared" si="11"/>
        <v>24366.849529605282</v>
      </c>
      <c r="AG20">
        <f t="shared" si="11"/>
        <v>24048.498841911594</v>
      </c>
      <c r="AH20">
        <f t="shared" si="11"/>
        <v>24048.498841911594</v>
      </c>
      <c r="AI20">
        <f t="shared" si="11"/>
        <v>24048.498841911594</v>
      </c>
      <c r="AJ20">
        <f t="shared" ref="AJ20:BO20" si="12">Non_traded_emissions_road_with_scheme_in*Appraisal_period</f>
        <v>24048.498841911594</v>
      </c>
      <c r="AK20">
        <f t="shared" si="12"/>
        <v>24048.498841911594</v>
      </c>
      <c r="AL20">
        <f t="shared" si="12"/>
        <v>24048.498841911594</v>
      </c>
      <c r="AM20">
        <f t="shared" si="12"/>
        <v>24048.498841911594</v>
      </c>
      <c r="AN20">
        <f t="shared" si="12"/>
        <v>24048.498841911594</v>
      </c>
      <c r="AO20">
        <f t="shared" si="12"/>
        <v>24048.498841911594</v>
      </c>
      <c r="AP20">
        <f t="shared" si="12"/>
        <v>24048.498841911594</v>
      </c>
      <c r="AQ20">
        <f t="shared" si="12"/>
        <v>24048.498841911594</v>
      </c>
      <c r="AR20">
        <f t="shared" si="12"/>
        <v>24048.498841911594</v>
      </c>
      <c r="AS20">
        <f t="shared" si="12"/>
        <v>24048.498841911594</v>
      </c>
      <c r="AT20">
        <f t="shared" si="12"/>
        <v>24048.498841911594</v>
      </c>
      <c r="AU20">
        <f t="shared" si="12"/>
        <v>24048.498841911594</v>
      </c>
      <c r="AV20">
        <f t="shared" si="12"/>
        <v>24048.498841911594</v>
      </c>
      <c r="AW20">
        <f t="shared" si="12"/>
        <v>24048.498841911594</v>
      </c>
      <c r="AX20">
        <f t="shared" si="12"/>
        <v>24048.498841911594</v>
      </c>
      <c r="AY20">
        <f t="shared" si="12"/>
        <v>24048.498841911594</v>
      </c>
      <c r="AZ20">
        <f t="shared" si="12"/>
        <v>24048.498841911594</v>
      </c>
      <c r="BA20">
        <f t="shared" si="12"/>
        <v>24048.498841911594</v>
      </c>
      <c r="BB20">
        <f t="shared" si="12"/>
        <v>24048.498841911594</v>
      </c>
      <c r="BC20">
        <f t="shared" si="12"/>
        <v>24048.498841911594</v>
      </c>
      <c r="BD20">
        <f t="shared" si="12"/>
        <v>24048.498841911594</v>
      </c>
      <c r="BE20">
        <f t="shared" si="12"/>
        <v>24048.498841911594</v>
      </c>
      <c r="BF20">
        <f t="shared" si="12"/>
        <v>24048.498841911594</v>
      </c>
      <c r="BG20">
        <f t="shared" si="12"/>
        <v>24048.498841911594</v>
      </c>
      <c r="BH20">
        <f t="shared" si="12"/>
        <v>24048.498841911594</v>
      </c>
      <c r="BI20">
        <f t="shared" si="12"/>
        <v>24048.498841911594</v>
      </c>
      <c r="BJ20">
        <f t="shared" si="12"/>
        <v>24048.498841911594</v>
      </c>
      <c r="BK20">
        <f t="shared" si="12"/>
        <v>24048.498841911594</v>
      </c>
      <c r="BL20">
        <f t="shared" si="12"/>
        <v>24048.498841911594</v>
      </c>
      <c r="BM20">
        <f t="shared" si="12"/>
        <v>24048.498841911594</v>
      </c>
      <c r="BN20">
        <f t="shared" si="12"/>
        <v>24048.498841911594</v>
      </c>
      <c r="BO20">
        <f t="shared" si="12"/>
        <v>24048.498841911594</v>
      </c>
      <c r="BP20">
        <f t="shared" ref="BP20:CP20" si="13">Non_traded_emissions_road_with_scheme_in*Appraisal_period</f>
        <v>24048.498841911594</v>
      </c>
      <c r="BQ20">
        <f t="shared" si="13"/>
        <v>24048.498841911594</v>
      </c>
      <c r="BR20">
        <f t="shared" si="13"/>
        <v>24048.498841911594</v>
      </c>
      <c r="BS20">
        <f t="shared" si="13"/>
        <v>24048.498841911594</v>
      </c>
      <c r="BT20">
        <f t="shared" si="13"/>
        <v>24048.498841911594</v>
      </c>
      <c r="BU20">
        <f t="shared" si="13"/>
        <v>24048.498841911594</v>
      </c>
      <c r="BV20">
        <f t="shared" si="13"/>
        <v>24048.498841911594</v>
      </c>
      <c r="BW20">
        <f t="shared" si="13"/>
        <v>24048.498841911594</v>
      </c>
      <c r="BX20">
        <f t="shared" si="13"/>
        <v>24048.498841911594</v>
      </c>
      <c r="BY20">
        <f t="shared" si="13"/>
        <v>24048.498841911594</v>
      </c>
      <c r="BZ20">
        <f t="shared" si="13"/>
        <v>0</v>
      </c>
      <c r="CA20">
        <f t="shared" si="13"/>
        <v>0</v>
      </c>
      <c r="CB20">
        <f t="shared" si="13"/>
        <v>0</v>
      </c>
      <c r="CC20">
        <f t="shared" si="13"/>
        <v>0</v>
      </c>
      <c r="CD20">
        <f t="shared" si="13"/>
        <v>0</v>
      </c>
      <c r="CE20">
        <f t="shared" si="13"/>
        <v>0</v>
      </c>
      <c r="CF20">
        <f t="shared" si="13"/>
        <v>0</v>
      </c>
      <c r="CG20">
        <f t="shared" si="13"/>
        <v>0</v>
      </c>
      <c r="CH20">
        <f t="shared" si="13"/>
        <v>0</v>
      </c>
      <c r="CI20">
        <f t="shared" si="13"/>
        <v>0</v>
      </c>
      <c r="CJ20">
        <f t="shared" si="13"/>
        <v>0</v>
      </c>
      <c r="CK20">
        <f t="shared" si="13"/>
        <v>0</v>
      </c>
      <c r="CL20">
        <f t="shared" si="13"/>
        <v>0</v>
      </c>
      <c r="CM20">
        <f t="shared" si="13"/>
        <v>0</v>
      </c>
      <c r="CN20">
        <f t="shared" si="13"/>
        <v>0</v>
      </c>
      <c r="CO20">
        <f t="shared" si="13"/>
        <v>0</v>
      </c>
      <c r="CP20">
        <f t="shared" si="13"/>
        <v>0</v>
      </c>
      <c r="CQ20" s="62" t="s">
        <v>141</v>
      </c>
    </row>
    <row r="21" spans="2:95" outlineLevel="1" x14ac:dyDescent="0.25">
      <c r="B21" t="s">
        <v>142</v>
      </c>
      <c r="D21">
        <f t="shared" ref="D21:AI21" si="14">Non_traded_emissions_road_with_scheme-Non_traded_emissions_road_without_scheme</f>
        <v>0</v>
      </c>
      <c r="E21">
        <f t="shared" si="14"/>
        <v>0</v>
      </c>
      <c r="F21">
        <f t="shared" si="14"/>
        <v>0</v>
      </c>
      <c r="G21">
        <f t="shared" si="14"/>
        <v>0</v>
      </c>
      <c r="H21">
        <f t="shared" si="14"/>
        <v>0</v>
      </c>
      <c r="I21">
        <f t="shared" si="14"/>
        <v>0</v>
      </c>
      <c r="J21">
        <f t="shared" si="14"/>
        <v>0</v>
      </c>
      <c r="K21">
        <f t="shared" si="14"/>
        <v>0</v>
      </c>
      <c r="L21">
        <f t="shared" si="14"/>
        <v>0</v>
      </c>
      <c r="M21">
        <f t="shared" si="14"/>
        <v>0</v>
      </c>
      <c r="N21">
        <f t="shared" si="14"/>
        <v>0</v>
      </c>
      <c r="O21">
        <f t="shared" si="14"/>
        <v>0</v>
      </c>
      <c r="P21">
        <f t="shared" si="14"/>
        <v>0</v>
      </c>
      <c r="Q21">
        <f t="shared" si="14"/>
        <v>0</v>
      </c>
      <c r="R21">
        <f t="shared" si="14"/>
        <v>-3294.6925775259551</v>
      </c>
      <c r="S21">
        <f t="shared" si="14"/>
        <v>-3180.433464633752</v>
      </c>
      <c r="T21">
        <f t="shared" si="14"/>
        <v>-3066.1743517415489</v>
      </c>
      <c r="U21">
        <f t="shared" si="14"/>
        <v>-2951.9152388493458</v>
      </c>
      <c r="V21">
        <f t="shared" si="14"/>
        <v>-2837.6561259571426</v>
      </c>
      <c r="W21">
        <f t="shared" si="14"/>
        <v>-2723.3970130649395</v>
      </c>
      <c r="X21">
        <f t="shared" si="14"/>
        <v>-2609.1379001727364</v>
      </c>
      <c r="Y21">
        <f t="shared" si="14"/>
        <v>-2494.8787872805333</v>
      </c>
      <c r="Z21">
        <f t="shared" si="14"/>
        <v>-2380.6196743883302</v>
      </c>
      <c r="AA21">
        <f t="shared" si="14"/>
        <v>-2266.360561496127</v>
      </c>
      <c r="AB21">
        <f t="shared" si="14"/>
        <v>-2152.1014486039239</v>
      </c>
      <c r="AC21">
        <f t="shared" si="14"/>
        <v>-2037.8423357117208</v>
      </c>
      <c r="AD21">
        <f t="shared" si="14"/>
        <v>-1923.5832228195177</v>
      </c>
      <c r="AE21">
        <f t="shared" si="14"/>
        <v>-1809.3241099273146</v>
      </c>
      <c r="AF21">
        <f t="shared" si="14"/>
        <v>-1695.0649970351114</v>
      </c>
      <c r="AG21">
        <f t="shared" si="14"/>
        <v>-1580.805884142912</v>
      </c>
      <c r="AH21">
        <f t="shared" si="14"/>
        <v>-1580.805884142912</v>
      </c>
      <c r="AI21">
        <f t="shared" si="14"/>
        <v>-1580.805884142912</v>
      </c>
      <c r="AJ21">
        <f t="shared" ref="AJ21:BO21" si="15">Non_traded_emissions_road_with_scheme-Non_traded_emissions_road_without_scheme</f>
        <v>-1580.805884142912</v>
      </c>
      <c r="AK21">
        <f t="shared" si="15"/>
        <v>-1580.805884142912</v>
      </c>
      <c r="AL21">
        <f t="shared" si="15"/>
        <v>-1580.805884142912</v>
      </c>
      <c r="AM21">
        <f t="shared" si="15"/>
        <v>-1580.805884142912</v>
      </c>
      <c r="AN21">
        <f t="shared" si="15"/>
        <v>-1580.805884142912</v>
      </c>
      <c r="AO21">
        <f t="shared" si="15"/>
        <v>-1580.805884142912</v>
      </c>
      <c r="AP21">
        <f t="shared" si="15"/>
        <v>-1580.805884142912</v>
      </c>
      <c r="AQ21">
        <f t="shared" si="15"/>
        <v>-1580.805884142912</v>
      </c>
      <c r="AR21">
        <f t="shared" si="15"/>
        <v>-1580.805884142912</v>
      </c>
      <c r="AS21">
        <f t="shared" si="15"/>
        <v>-1580.805884142912</v>
      </c>
      <c r="AT21">
        <f t="shared" si="15"/>
        <v>-1580.805884142912</v>
      </c>
      <c r="AU21">
        <f t="shared" si="15"/>
        <v>-1580.805884142912</v>
      </c>
      <c r="AV21">
        <f t="shared" si="15"/>
        <v>-1580.805884142912</v>
      </c>
      <c r="AW21">
        <f t="shared" si="15"/>
        <v>-1580.805884142912</v>
      </c>
      <c r="AX21">
        <f t="shared" si="15"/>
        <v>-1580.805884142912</v>
      </c>
      <c r="AY21">
        <f t="shared" si="15"/>
        <v>-1580.805884142912</v>
      </c>
      <c r="AZ21">
        <f t="shared" si="15"/>
        <v>-1580.805884142912</v>
      </c>
      <c r="BA21">
        <f t="shared" si="15"/>
        <v>-1580.805884142912</v>
      </c>
      <c r="BB21">
        <f t="shared" si="15"/>
        <v>-1580.805884142912</v>
      </c>
      <c r="BC21">
        <f t="shared" si="15"/>
        <v>-1580.805884142912</v>
      </c>
      <c r="BD21">
        <f t="shared" si="15"/>
        <v>-1580.805884142912</v>
      </c>
      <c r="BE21">
        <f t="shared" si="15"/>
        <v>-1580.805884142912</v>
      </c>
      <c r="BF21">
        <f t="shared" si="15"/>
        <v>-1580.805884142912</v>
      </c>
      <c r="BG21">
        <f t="shared" si="15"/>
        <v>-1580.805884142912</v>
      </c>
      <c r="BH21">
        <f t="shared" si="15"/>
        <v>-1580.805884142912</v>
      </c>
      <c r="BI21">
        <f t="shared" si="15"/>
        <v>-1580.805884142912</v>
      </c>
      <c r="BJ21">
        <f t="shared" si="15"/>
        <v>-1580.805884142912</v>
      </c>
      <c r="BK21">
        <f t="shared" si="15"/>
        <v>-1580.805884142912</v>
      </c>
      <c r="BL21">
        <f t="shared" si="15"/>
        <v>-1580.805884142912</v>
      </c>
      <c r="BM21">
        <f t="shared" si="15"/>
        <v>-1580.805884142912</v>
      </c>
      <c r="BN21">
        <f t="shared" si="15"/>
        <v>-1580.805884142912</v>
      </c>
      <c r="BO21">
        <f t="shared" si="15"/>
        <v>-1580.805884142912</v>
      </c>
      <c r="BP21">
        <f t="shared" ref="BP21:CP21" si="16">Non_traded_emissions_road_with_scheme-Non_traded_emissions_road_without_scheme</f>
        <v>-1580.805884142912</v>
      </c>
      <c r="BQ21">
        <f t="shared" si="16"/>
        <v>-1580.805884142912</v>
      </c>
      <c r="BR21">
        <f t="shared" si="16"/>
        <v>-1580.805884142912</v>
      </c>
      <c r="BS21">
        <f t="shared" si="16"/>
        <v>-1580.805884142912</v>
      </c>
      <c r="BT21">
        <f t="shared" si="16"/>
        <v>-1580.805884142912</v>
      </c>
      <c r="BU21">
        <f t="shared" si="16"/>
        <v>-1580.805884142912</v>
      </c>
      <c r="BV21">
        <f t="shared" si="16"/>
        <v>-1580.805884142912</v>
      </c>
      <c r="BW21">
        <f t="shared" si="16"/>
        <v>-1580.805884142912</v>
      </c>
      <c r="BX21">
        <f t="shared" si="16"/>
        <v>-1580.805884142912</v>
      </c>
      <c r="BY21">
        <f t="shared" si="16"/>
        <v>-1580.805884142912</v>
      </c>
      <c r="BZ21">
        <f t="shared" si="16"/>
        <v>0</v>
      </c>
      <c r="CA21">
        <f t="shared" si="16"/>
        <v>0</v>
      </c>
      <c r="CB21">
        <f t="shared" si="16"/>
        <v>0</v>
      </c>
      <c r="CC21">
        <f t="shared" si="16"/>
        <v>0</v>
      </c>
      <c r="CD21">
        <f t="shared" si="16"/>
        <v>0</v>
      </c>
      <c r="CE21">
        <f t="shared" si="16"/>
        <v>0</v>
      </c>
      <c r="CF21">
        <f t="shared" si="16"/>
        <v>0</v>
      </c>
      <c r="CG21">
        <f t="shared" si="16"/>
        <v>0</v>
      </c>
      <c r="CH21">
        <f t="shared" si="16"/>
        <v>0</v>
      </c>
      <c r="CI21">
        <f t="shared" si="16"/>
        <v>0</v>
      </c>
      <c r="CJ21">
        <f t="shared" si="16"/>
        <v>0</v>
      </c>
      <c r="CK21">
        <f t="shared" si="16"/>
        <v>0</v>
      </c>
      <c r="CL21">
        <f t="shared" si="16"/>
        <v>0</v>
      </c>
      <c r="CM21">
        <f t="shared" si="16"/>
        <v>0</v>
      </c>
      <c r="CN21">
        <f t="shared" si="16"/>
        <v>0</v>
      </c>
      <c r="CO21">
        <f t="shared" si="16"/>
        <v>0</v>
      </c>
      <c r="CP21">
        <f t="shared" si="16"/>
        <v>0</v>
      </c>
      <c r="CQ21" s="62" t="s">
        <v>143</v>
      </c>
    </row>
    <row r="22" spans="2:95" outlineLevel="1" x14ac:dyDescent="0.25">
      <c r="CQ22" s="62"/>
    </row>
    <row r="23" spans="2:95" outlineLevel="1" x14ac:dyDescent="0.25">
      <c r="B23" t="s">
        <v>65</v>
      </c>
      <c r="D23">
        <f t="shared" ref="D23:AI23" si="17">Non_traded_emissions_rail_without_scheme_in*Appraisal_period</f>
        <v>0</v>
      </c>
      <c r="E23">
        <f t="shared" si="17"/>
        <v>0</v>
      </c>
      <c r="F23">
        <f t="shared" si="17"/>
        <v>0</v>
      </c>
      <c r="G23">
        <f t="shared" si="17"/>
        <v>0</v>
      </c>
      <c r="H23">
        <f t="shared" si="17"/>
        <v>0</v>
      </c>
      <c r="I23">
        <f t="shared" si="17"/>
        <v>0</v>
      </c>
      <c r="J23">
        <f t="shared" si="17"/>
        <v>0</v>
      </c>
      <c r="K23">
        <f t="shared" si="17"/>
        <v>0</v>
      </c>
      <c r="L23">
        <f t="shared" si="17"/>
        <v>0</v>
      </c>
      <c r="M23">
        <f t="shared" si="17"/>
        <v>0</v>
      </c>
      <c r="N23">
        <f t="shared" si="17"/>
        <v>0</v>
      </c>
      <c r="O23">
        <f t="shared" si="17"/>
        <v>0</v>
      </c>
      <c r="P23">
        <f t="shared" si="17"/>
        <v>0</v>
      </c>
      <c r="Q23">
        <f t="shared" si="17"/>
        <v>0</v>
      </c>
      <c r="R23">
        <f t="shared" si="17"/>
        <v>0</v>
      </c>
      <c r="S23">
        <f t="shared" si="17"/>
        <v>0</v>
      </c>
      <c r="T23">
        <f t="shared" si="17"/>
        <v>0</v>
      </c>
      <c r="U23">
        <f t="shared" si="17"/>
        <v>0</v>
      </c>
      <c r="V23">
        <f t="shared" si="17"/>
        <v>0</v>
      </c>
      <c r="W23">
        <f t="shared" si="17"/>
        <v>0</v>
      </c>
      <c r="X23">
        <f t="shared" si="17"/>
        <v>0</v>
      </c>
      <c r="Y23">
        <f t="shared" si="17"/>
        <v>0</v>
      </c>
      <c r="Z23">
        <f t="shared" si="17"/>
        <v>0</v>
      </c>
      <c r="AA23">
        <f t="shared" si="17"/>
        <v>0</v>
      </c>
      <c r="AB23">
        <f t="shared" si="17"/>
        <v>0</v>
      </c>
      <c r="AC23">
        <f t="shared" si="17"/>
        <v>0</v>
      </c>
      <c r="AD23">
        <f t="shared" si="17"/>
        <v>0</v>
      </c>
      <c r="AE23">
        <f t="shared" si="17"/>
        <v>0</v>
      </c>
      <c r="AF23">
        <f t="shared" si="17"/>
        <v>0</v>
      </c>
      <c r="AG23">
        <f t="shared" si="17"/>
        <v>0</v>
      </c>
      <c r="AH23">
        <f t="shared" si="17"/>
        <v>0</v>
      </c>
      <c r="AI23">
        <f t="shared" si="17"/>
        <v>0</v>
      </c>
      <c r="AJ23">
        <f t="shared" ref="AJ23:BO23" si="18">Non_traded_emissions_rail_without_scheme_in*Appraisal_period</f>
        <v>0</v>
      </c>
      <c r="AK23">
        <f t="shared" si="18"/>
        <v>0</v>
      </c>
      <c r="AL23">
        <f t="shared" si="18"/>
        <v>0</v>
      </c>
      <c r="AM23">
        <f t="shared" si="18"/>
        <v>0</v>
      </c>
      <c r="AN23">
        <f t="shared" si="18"/>
        <v>0</v>
      </c>
      <c r="AO23">
        <f t="shared" si="18"/>
        <v>0</v>
      </c>
      <c r="AP23">
        <f t="shared" si="18"/>
        <v>0</v>
      </c>
      <c r="AQ23">
        <f t="shared" si="18"/>
        <v>0</v>
      </c>
      <c r="AR23">
        <f t="shared" si="18"/>
        <v>0</v>
      </c>
      <c r="AS23">
        <f t="shared" si="18"/>
        <v>0</v>
      </c>
      <c r="AT23">
        <f t="shared" si="18"/>
        <v>0</v>
      </c>
      <c r="AU23">
        <f t="shared" si="18"/>
        <v>0</v>
      </c>
      <c r="AV23">
        <f t="shared" si="18"/>
        <v>0</v>
      </c>
      <c r="AW23">
        <f t="shared" si="18"/>
        <v>0</v>
      </c>
      <c r="AX23">
        <f t="shared" si="18"/>
        <v>0</v>
      </c>
      <c r="AY23">
        <f t="shared" si="18"/>
        <v>0</v>
      </c>
      <c r="AZ23">
        <f t="shared" si="18"/>
        <v>0</v>
      </c>
      <c r="BA23">
        <f t="shared" si="18"/>
        <v>0</v>
      </c>
      <c r="BB23">
        <f t="shared" si="18"/>
        <v>0</v>
      </c>
      <c r="BC23">
        <f t="shared" si="18"/>
        <v>0</v>
      </c>
      <c r="BD23">
        <f t="shared" si="18"/>
        <v>0</v>
      </c>
      <c r="BE23">
        <f t="shared" si="18"/>
        <v>0</v>
      </c>
      <c r="BF23">
        <f t="shared" si="18"/>
        <v>0</v>
      </c>
      <c r="BG23">
        <f t="shared" si="18"/>
        <v>0</v>
      </c>
      <c r="BH23">
        <f t="shared" si="18"/>
        <v>0</v>
      </c>
      <c r="BI23">
        <f t="shared" si="18"/>
        <v>0</v>
      </c>
      <c r="BJ23">
        <f t="shared" si="18"/>
        <v>0</v>
      </c>
      <c r="BK23">
        <f t="shared" si="18"/>
        <v>0</v>
      </c>
      <c r="BL23">
        <f t="shared" si="18"/>
        <v>0</v>
      </c>
      <c r="BM23">
        <f t="shared" si="18"/>
        <v>0</v>
      </c>
      <c r="BN23">
        <f t="shared" si="18"/>
        <v>0</v>
      </c>
      <c r="BO23">
        <f t="shared" si="18"/>
        <v>0</v>
      </c>
      <c r="BP23">
        <f t="shared" ref="BP23:CP23" si="19">Non_traded_emissions_rail_without_scheme_in*Appraisal_period</f>
        <v>0</v>
      </c>
      <c r="BQ23">
        <f t="shared" si="19"/>
        <v>0</v>
      </c>
      <c r="BR23">
        <f t="shared" si="19"/>
        <v>0</v>
      </c>
      <c r="BS23">
        <f t="shared" si="19"/>
        <v>0</v>
      </c>
      <c r="BT23">
        <f t="shared" si="19"/>
        <v>0</v>
      </c>
      <c r="BU23">
        <f t="shared" si="19"/>
        <v>0</v>
      </c>
      <c r="BV23">
        <f t="shared" si="19"/>
        <v>0</v>
      </c>
      <c r="BW23">
        <f t="shared" si="19"/>
        <v>0</v>
      </c>
      <c r="BX23">
        <f t="shared" si="19"/>
        <v>0</v>
      </c>
      <c r="BY23">
        <f t="shared" si="19"/>
        <v>0</v>
      </c>
      <c r="BZ23">
        <f t="shared" si="19"/>
        <v>0</v>
      </c>
      <c r="CA23">
        <f t="shared" si="19"/>
        <v>0</v>
      </c>
      <c r="CB23">
        <f t="shared" si="19"/>
        <v>0</v>
      </c>
      <c r="CC23">
        <f t="shared" si="19"/>
        <v>0</v>
      </c>
      <c r="CD23">
        <f t="shared" si="19"/>
        <v>0</v>
      </c>
      <c r="CE23">
        <f t="shared" si="19"/>
        <v>0</v>
      </c>
      <c r="CF23">
        <f t="shared" si="19"/>
        <v>0</v>
      </c>
      <c r="CG23">
        <f t="shared" si="19"/>
        <v>0</v>
      </c>
      <c r="CH23">
        <f t="shared" si="19"/>
        <v>0</v>
      </c>
      <c r="CI23">
        <f t="shared" si="19"/>
        <v>0</v>
      </c>
      <c r="CJ23">
        <f t="shared" si="19"/>
        <v>0</v>
      </c>
      <c r="CK23">
        <f t="shared" si="19"/>
        <v>0</v>
      </c>
      <c r="CL23">
        <f t="shared" si="19"/>
        <v>0</v>
      </c>
      <c r="CM23">
        <f t="shared" si="19"/>
        <v>0</v>
      </c>
      <c r="CN23">
        <f t="shared" si="19"/>
        <v>0</v>
      </c>
      <c r="CO23">
        <f t="shared" si="19"/>
        <v>0</v>
      </c>
      <c r="CP23">
        <f t="shared" si="19"/>
        <v>0</v>
      </c>
      <c r="CQ23" s="62" t="s">
        <v>144</v>
      </c>
    </row>
    <row r="24" spans="2:95" outlineLevel="1" x14ac:dyDescent="0.25">
      <c r="B24" t="s">
        <v>67</v>
      </c>
      <c r="D24">
        <f t="shared" ref="D24:AI24" si="20">Non_traded_emissions_rail_with_scheme_in*Appraisal_period</f>
        <v>0</v>
      </c>
      <c r="E24">
        <f t="shared" si="20"/>
        <v>0</v>
      </c>
      <c r="F24">
        <f t="shared" si="20"/>
        <v>0</v>
      </c>
      <c r="G24">
        <f t="shared" si="20"/>
        <v>0</v>
      </c>
      <c r="H24">
        <f t="shared" si="20"/>
        <v>0</v>
      </c>
      <c r="I24">
        <f t="shared" si="20"/>
        <v>0</v>
      </c>
      <c r="J24">
        <f t="shared" si="20"/>
        <v>0</v>
      </c>
      <c r="K24">
        <f t="shared" si="20"/>
        <v>0</v>
      </c>
      <c r="L24">
        <f t="shared" si="20"/>
        <v>0</v>
      </c>
      <c r="M24">
        <f t="shared" si="20"/>
        <v>0</v>
      </c>
      <c r="N24">
        <f t="shared" si="20"/>
        <v>0</v>
      </c>
      <c r="O24">
        <f t="shared" si="20"/>
        <v>0</v>
      </c>
      <c r="P24">
        <f t="shared" si="20"/>
        <v>0</v>
      </c>
      <c r="Q24">
        <f t="shared" si="20"/>
        <v>0</v>
      </c>
      <c r="R24">
        <f t="shared" si="20"/>
        <v>0</v>
      </c>
      <c r="S24">
        <f t="shared" si="20"/>
        <v>0</v>
      </c>
      <c r="T24">
        <f t="shared" si="20"/>
        <v>0</v>
      </c>
      <c r="U24">
        <f t="shared" si="20"/>
        <v>0</v>
      </c>
      <c r="V24">
        <f t="shared" si="20"/>
        <v>0</v>
      </c>
      <c r="W24">
        <f t="shared" si="20"/>
        <v>0</v>
      </c>
      <c r="X24">
        <f t="shared" si="20"/>
        <v>0</v>
      </c>
      <c r="Y24">
        <f t="shared" si="20"/>
        <v>0</v>
      </c>
      <c r="Z24">
        <f t="shared" si="20"/>
        <v>0</v>
      </c>
      <c r="AA24">
        <f t="shared" si="20"/>
        <v>0</v>
      </c>
      <c r="AB24">
        <f t="shared" si="20"/>
        <v>0</v>
      </c>
      <c r="AC24">
        <f t="shared" si="20"/>
        <v>0</v>
      </c>
      <c r="AD24">
        <f t="shared" si="20"/>
        <v>0</v>
      </c>
      <c r="AE24">
        <f t="shared" si="20"/>
        <v>0</v>
      </c>
      <c r="AF24">
        <f t="shared" si="20"/>
        <v>0</v>
      </c>
      <c r="AG24">
        <f t="shared" si="20"/>
        <v>0</v>
      </c>
      <c r="AH24">
        <f t="shared" si="20"/>
        <v>0</v>
      </c>
      <c r="AI24">
        <f t="shared" si="20"/>
        <v>0</v>
      </c>
      <c r="AJ24">
        <f t="shared" ref="AJ24:BO24" si="21">Non_traded_emissions_rail_with_scheme_in*Appraisal_period</f>
        <v>0</v>
      </c>
      <c r="AK24">
        <f t="shared" si="21"/>
        <v>0</v>
      </c>
      <c r="AL24">
        <f t="shared" si="21"/>
        <v>0</v>
      </c>
      <c r="AM24">
        <f t="shared" si="21"/>
        <v>0</v>
      </c>
      <c r="AN24">
        <f t="shared" si="21"/>
        <v>0</v>
      </c>
      <c r="AO24">
        <f t="shared" si="21"/>
        <v>0</v>
      </c>
      <c r="AP24">
        <f t="shared" si="21"/>
        <v>0</v>
      </c>
      <c r="AQ24">
        <f t="shared" si="21"/>
        <v>0</v>
      </c>
      <c r="AR24">
        <f t="shared" si="21"/>
        <v>0</v>
      </c>
      <c r="AS24">
        <f t="shared" si="21"/>
        <v>0</v>
      </c>
      <c r="AT24">
        <f t="shared" si="21"/>
        <v>0</v>
      </c>
      <c r="AU24">
        <f t="shared" si="21"/>
        <v>0</v>
      </c>
      <c r="AV24">
        <f t="shared" si="21"/>
        <v>0</v>
      </c>
      <c r="AW24">
        <f t="shared" si="21"/>
        <v>0</v>
      </c>
      <c r="AX24">
        <f t="shared" si="21"/>
        <v>0</v>
      </c>
      <c r="AY24">
        <f t="shared" si="21"/>
        <v>0</v>
      </c>
      <c r="AZ24">
        <f t="shared" si="21"/>
        <v>0</v>
      </c>
      <c r="BA24">
        <f t="shared" si="21"/>
        <v>0</v>
      </c>
      <c r="BB24">
        <f t="shared" si="21"/>
        <v>0</v>
      </c>
      <c r="BC24">
        <f t="shared" si="21"/>
        <v>0</v>
      </c>
      <c r="BD24">
        <f t="shared" si="21"/>
        <v>0</v>
      </c>
      <c r="BE24">
        <f t="shared" si="21"/>
        <v>0</v>
      </c>
      <c r="BF24">
        <f t="shared" si="21"/>
        <v>0</v>
      </c>
      <c r="BG24">
        <f t="shared" si="21"/>
        <v>0</v>
      </c>
      <c r="BH24">
        <f t="shared" si="21"/>
        <v>0</v>
      </c>
      <c r="BI24">
        <f t="shared" si="21"/>
        <v>0</v>
      </c>
      <c r="BJ24">
        <f t="shared" si="21"/>
        <v>0</v>
      </c>
      <c r="BK24">
        <f t="shared" si="21"/>
        <v>0</v>
      </c>
      <c r="BL24">
        <f t="shared" si="21"/>
        <v>0</v>
      </c>
      <c r="BM24">
        <f t="shared" si="21"/>
        <v>0</v>
      </c>
      <c r="BN24">
        <f t="shared" si="21"/>
        <v>0</v>
      </c>
      <c r="BO24">
        <f t="shared" si="21"/>
        <v>0</v>
      </c>
      <c r="BP24">
        <f t="shared" ref="BP24:CP24" si="22">Non_traded_emissions_rail_with_scheme_in*Appraisal_period</f>
        <v>0</v>
      </c>
      <c r="BQ24">
        <f t="shared" si="22"/>
        <v>0</v>
      </c>
      <c r="BR24">
        <f t="shared" si="22"/>
        <v>0</v>
      </c>
      <c r="BS24">
        <f t="shared" si="22"/>
        <v>0</v>
      </c>
      <c r="BT24">
        <f t="shared" si="22"/>
        <v>0</v>
      </c>
      <c r="BU24">
        <f t="shared" si="22"/>
        <v>0</v>
      </c>
      <c r="BV24">
        <f t="shared" si="22"/>
        <v>0</v>
      </c>
      <c r="BW24">
        <f t="shared" si="22"/>
        <v>0</v>
      </c>
      <c r="BX24">
        <f t="shared" si="22"/>
        <v>0</v>
      </c>
      <c r="BY24">
        <f t="shared" si="22"/>
        <v>0</v>
      </c>
      <c r="BZ24">
        <f t="shared" si="22"/>
        <v>0</v>
      </c>
      <c r="CA24">
        <f t="shared" si="22"/>
        <v>0</v>
      </c>
      <c r="CB24">
        <f t="shared" si="22"/>
        <v>0</v>
      </c>
      <c r="CC24">
        <f t="shared" si="22"/>
        <v>0</v>
      </c>
      <c r="CD24">
        <f t="shared" si="22"/>
        <v>0</v>
      </c>
      <c r="CE24">
        <f t="shared" si="22"/>
        <v>0</v>
      </c>
      <c r="CF24">
        <f t="shared" si="22"/>
        <v>0</v>
      </c>
      <c r="CG24">
        <f t="shared" si="22"/>
        <v>0</v>
      </c>
      <c r="CH24">
        <f t="shared" si="22"/>
        <v>0</v>
      </c>
      <c r="CI24">
        <f t="shared" si="22"/>
        <v>0</v>
      </c>
      <c r="CJ24">
        <f t="shared" si="22"/>
        <v>0</v>
      </c>
      <c r="CK24">
        <f t="shared" si="22"/>
        <v>0</v>
      </c>
      <c r="CL24">
        <f t="shared" si="22"/>
        <v>0</v>
      </c>
      <c r="CM24">
        <f t="shared" si="22"/>
        <v>0</v>
      </c>
      <c r="CN24">
        <f t="shared" si="22"/>
        <v>0</v>
      </c>
      <c r="CO24">
        <f t="shared" si="22"/>
        <v>0</v>
      </c>
      <c r="CP24">
        <f t="shared" si="22"/>
        <v>0</v>
      </c>
      <c r="CQ24" s="62" t="s">
        <v>145</v>
      </c>
    </row>
    <row r="25" spans="2:95" outlineLevel="1" x14ac:dyDescent="0.25">
      <c r="B25" t="s">
        <v>146</v>
      </c>
      <c r="D25">
        <f t="shared" ref="D25:AI25" si="23">Non_traded_emissions_rail_with_scheme-Non_traded_emissions_rail_without_scheme</f>
        <v>0</v>
      </c>
      <c r="E25">
        <f t="shared" si="23"/>
        <v>0</v>
      </c>
      <c r="F25">
        <f t="shared" si="23"/>
        <v>0</v>
      </c>
      <c r="G25">
        <f t="shared" si="23"/>
        <v>0</v>
      </c>
      <c r="H25">
        <f t="shared" si="23"/>
        <v>0</v>
      </c>
      <c r="I25">
        <f t="shared" si="23"/>
        <v>0</v>
      </c>
      <c r="J25">
        <f t="shared" si="23"/>
        <v>0</v>
      </c>
      <c r="K25">
        <f t="shared" si="23"/>
        <v>0</v>
      </c>
      <c r="L25">
        <f t="shared" si="23"/>
        <v>0</v>
      </c>
      <c r="M25">
        <f t="shared" si="23"/>
        <v>0</v>
      </c>
      <c r="N25">
        <f t="shared" si="23"/>
        <v>0</v>
      </c>
      <c r="O25">
        <f t="shared" si="23"/>
        <v>0</v>
      </c>
      <c r="P25">
        <f t="shared" si="23"/>
        <v>0</v>
      </c>
      <c r="Q25">
        <f t="shared" si="23"/>
        <v>0</v>
      </c>
      <c r="R25">
        <f t="shared" si="23"/>
        <v>0</v>
      </c>
      <c r="S25">
        <f t="shared" si="23"/>
        <v>0</v>
      </c>
      <c r="T25">
        <f t="shared" si="23"/>
        <v>0</v>
      </c>
      <c r="U25">
        <f t="shared" si="23"/>
        <v>0</v>
      </c>
      <c r="V25">
        <f t="shared" si="23"/>
        <v>0</v>
      </c>
      <c r="W25">
        <f t="shared" si="23"/>
        <v>0</v>
      </c>
      <c r="X25">
        <f t="shared" si="23"/>
        <v>0</v>
      </c>
      <c r="Y25">
        <f t="shared" si="23"/>
        <v>0</v>
      </c>
      <c r="Z25">
        <f t="shared" si="23"/>
        <v>0</v>
      </c>
      <c r="AA25">
        <f t="shared" si="23"/>
        <v>0</v>
      </c>
      <c r="AB25">
        <f t="shared" si="23"/>
        <v>0</v>
      </c>
      <c r="AC25">
        <f t="shared" si="23"/>
        <v>0</v>
      </c>
      <c r="AD25">
        <f t="shared" si="23"/>
        <v>0</v>
      </c>
      <c r="AE25">
        <f t="shared" si="23"/>
        <v>0</v>
      </c>
      <c r="AF25">
        <f t="shared" si="23"/>
        <v>0</v>
      </c>
      <c r="AG25">
        <f t="shared" si="23"/>
        <v>0</v>
      </c>
      <c r="AH25">
        <f t="shared" si="23"/>
        <v>0</v>
      </c>
      <c r="AI25">
        <f t="shared" si="23"/>
        <v>0</v>
      </c>
      <c r="AJ25">
        <f t="shared" ref="AJ25:BO25" si="24">Non_traded_emissions_rail_with_scheme-Non_traded_emissions_rail_without_scheme</f>
        <v>0</v>
      </c>
      <c r="AK25">
        <f t="shared" si="24"/>
        <v>0</v>
      </c>
      <c r="AL25">
        <f t="shared" si="24"/>
        <v>0</v>
      </c>
      <c r="AM25">
        <f t="shared" si="24"/>
        <v>0</v>
      </c>
      <c r="AN25">
        <f t="shared" si="24"/>
        <v>0</v>
      </c>
      <c r="AO25">
        <f t="shared" si="24"/>
        <v>0</v>
      </c>
      <c r="AP25">
        <f t="shared" si="24"/>
        <v>0</v>
      </c>
      <c r="AQ25">
        <f t="shared" si="24"/>
        <v>0</v>
      </c>
      <c r="AR25">
        <f t="shared" si="24"/>
        <v>0</v>
      </c>
      <c r="AS25">
        <f t="shared" si="24"/>
        <v>0</v>
      </c>
      <c r="AT25">
        <f t="shared" si="24"/>
        <v>0</v>
      </c>
      <c r="AU25">
        <f t="shared" si="24"/>
        <v>0</v>
      </c>
      <c r="AV25">
        <f t="shared" si="24"/>
        <v>0</v>
      </c>
      <c r="AW25">
        <f t="shared" si="24"/>
        <v>0</v>
      </c>
      <c r="AX25">
        <f t="shared" si="24"/>
        <v>0</v>
      </c>
      <c r="AY25">
        <f t="shared" si="24"/>
        <v>0</v>
      </c>
      <c r="AZ25">
        <f t="shared" si="24"/>
        <v>0</v>
      </c>
      <c r="BA25">
        <f t="shared" si="24"/>
        <v>0</v>
      </c>
      <c r="BB25">
        <f t="shared" si="24"/>
        <v>0</v>
      </c>
      <c r="BC25">
        <f t="shared" si="24"/>
        <v>0</v>
      </c>
      <c r="BD25">
        <f t="shared" si="24"/>
        <v>0</v>
      </c>
      <c r="BE25">
        <f t="shared" si="24"/>
        <v>0</v>
      </c>
      <c r="BF25">
        <f t="shared" si="24"/>
        <v>0</v>
      </c>
      <c r="BG25">
        <f t="shared" si="24"/>
        <v>0</v>
      </c>
      <c r="BH25">
        <f t="shared" si="24"/>
        <v>0</v>
      </c>
      <c r="BI25">
        <f t="shared" si="24"/>
        <v>0</v>
      </c>
      <c r="BJ25">
        <f t="shared" si="24"/>
        <v>0</v>
      </c>
      <c r="BK25">
        <f t="shared" si="24"/>
        <v>0</v>
      </c>
      <c r="BL25">
        <f t="shared" si="24"/>
        <v>0</v>
      </c>
      <c r="BM25">
        <f t="shared" si="24"/>
        <v>0</v>
      </c>
      <c r="BN25">
        <f t="shared" si="24"/>
        <v>0</v>
      </c>
      <c r="BO25">
        <f t="shared" si="24"/>
        <v>0</v>
      </c>
      <c r="BP25">
        <f t="shared" ref="BP25:CP25" si="25">Non_traded_emissions_rail_with_scheme-Non_traded_emissions_rail_without_scheme</f>
        <v>0</v>
      </c>
      <c r="BQ25">
        <f t="shared" si="25"/>
        <v>0</v>
      </c>
      <c r="BR25">
        <f t="shared" si="25"/>
        <v>0</v>
      </c>
      <c r="BS25">
        <f t="shared" si="25"/>
        <v>0</v>
      </c>
      <c r="BT25">
        <f t="shared" si="25"/>
        <v>0</v>
      </c>
      <c r="BU25">
        <f t="shared" si="25"/>
        <v>0</v>
      </c>
      <c r="BV25">
        <f t="shared" si="25"/>
        <v>0</v>
      </c>
      <c r="BW25">
        <f t="shared" si="25"/>
        <v>0</v>
      </c>
      <c r="BX25">
        <f t="shared" si="25"/>
        <v>0</v>
      </c>
      <c r="BY25">
        <f t="shared" si="25"/>
        <v>0</v>
      </c>
      <c r="BZ25">
        <f t="shared" si="25"/>
        <v>0</v>
      </c>
      <c r="CA25">
        <f t="shared" si="25"/>
        <v>0</v>
      </c>
      <c r="CB25">
        <f t="shared" si="25"/>
        <v>0</v>
      </c>
      <c r="CC25">
        <f t="shared" si="25"/>
        <v>0</v>
      </c>
      <c r="CD25">
        <f t="shared" si="25"/>
        <v>0</v>
      </c>
      <c r="CE25">
        <f t="shared" si="25"/>
        <v>0</v>
      </c>
      <c r="CF25">
        <f t="shared" si="25"/>
        <v>0</v>
      </c>
      <c r="CG25">
        <f t="shared" si="25"/>
        <v>0</v>
      </c>
      <c r="CH25">
        <f t="shared" si="25"/>
        <v>0</v>
      </c>
      <c r="CI25">
        <f t="shared" si="25"/>
        <v>0</v>
      </c>
      <c r="CJ25">
        <f t="shared" si="25"/>
        <v>0</v>
      </c>
      <c r="CK25">
        <f t="shared" si="25"/>
        <v>0</v>
      </c>
      <c r="CL25">
        <f t="shared" si="25"/>
        <v>0</v>
      </c>
      <c r="CM25">
        <f t="shared" si="25"/>
        <v>0</v>
      </c>
      <c r="CN25">
        <f t="shared" si="25"/>
        <v>0</v>
      </c>
      <c r="CO25">
        <f t="shared" si="25"/>
        <v>0</v>
      </c>
      <c r="CP25">
        <f t="shared" si="25"/>
        <v>0</v>
      </c>
      <c r="CQ25" s="62" t="s">
        <v>147</v>
      </c>
    </row>
    <row r="26" spans="2:95" outlineLevel="1" x14ac:dyDescent="0.25"/>
    <row r="27" spans="2:95" outlineLevel="1" x14ac:dyDescent="0.25">
      <c r="B27" t="s">
        <v>148</v>
      </c>
      <c r="D27">
        <f t="shared" ref="D27:AI27" si="26">Non_traded_emissions_road_change+Non_traded_emissions_rail_change</f>
        <v>0</v>
      </c>
      <c r="E27">
        <f t="shared" si="26"/>
        <v>0</v>
      </c>
      <c r="F27">
        <f t="shared" si="26"/>
        <v>0</v>
      </c>
      <c r="G27">
        <f t="shared" si="26"/>
        <v>0</v>
      </c>
      <c r="H27">
        <f t="shared" si="26"/>
        <v>0</v>
      </c>
      <c r="I27">
        <f t="shared" si="26"/>
        <v>0</v>
      </c>
      <c r="J27">
        <f t="shared" si="26"/>
        <v>0</v>
      </c>
      <c r="K27">
        <f t="shared" si="26"/>
        <v>0</v>
      </c>
      <c r="L27">
        <f t="shared" si="26"/>
        <v>0</v>
      </c>
      <c r="M27">
        <f t="shared" si="26"/>
        <v>0</v>
      </c>
      <c r="N27">
        <f t="shared" si="26"/>
        <v>0</v>
      </c>
      <c r="O27">
        <f t="shared" si="26"/>
        <v>0</v>
      </c>
      <c r="P27">
        <f t="shared" si="26"/>
        <v>0</v>
      </c>
      <c r="Q27">
        <f t="shared" si="26"/>
        <v>0</v>
      </c>
      <c r="R27">
        <f t="shared" si="26"/>
        <v>-3294.6925775259551</v>
      </c>
      <c r="S27">
        <f t="shared" si="26"/>
        <v>-3180.433464633752</v>
      </c>
      <c r="T27">
        <f t="shared" si="26"/>
        <v>-3066.1743517415489</v>
      </c>
      <c r="U27">
        <f t="shared" si="26"/>
        <v>-2951.9152388493458</v>
      </c>
      <c r="V27">
        <f t="shared" si="26"/>
        <v>-2837.6561259571426</v>
      </c>
      <c r="W27">
        <f t="shared" si="26"/>
        <v>-2723.3970130649395</v>
      </c>
      <c r="X27">
        <f t="shared" si="26"/>
        <v>-2609.1379001727364</v>
      </c>
      <c r="Y27">
        <f t="shared" si="26"/>
        <v>-2494.8787872805333</v>
      </c>
      <c r="Z27">
        <f t="shared" si="26"/>
        <v>-2380.6196743883302</v>
      </c>
      <c r="AA27">
        <f t="shared" si="26"/>
        <v>-2266.360561496127</v>
      </c>
      <c r="AB27">
        <f t="shared" si="26"/>
        <v>-2152.1014486039239</v>
      </c>
      <c r="AC27">
        <f t="shared" si="26"/>
        <v>-2037.8423357117208</v>
      </c>
      <c r="AD27">
        <f t="shared" si="26"/>
        <v>-1923.5832228195177</v>
      </c>
      <c r="AE27">
        <f t="shared" si="26"/>
        <v>-1809.3241099273146</v>
      </c>
      <c r="AF27">
        <f t="shared" si="26"/>
        <v>-1695.0649970351114</v>
      </c>
      <c r="AG27">
        <f t="shared" si="26"/>
        <v>-1580.805884142912</v>
      </c>
      <c r="AH27">
        <f t="shared" si="26"/>
        <v>-1580.805884142912</v>
      </c>
      <c r="AI27">
        <f t="shared" si="26"/>
        <v>-1580.805884142912</v>
      </c>
      <c r="AJ27">
        <f t="shared" ref="AJ27:BO27" si="27">Non_traded_emissions_road_change+Non_traded_emissions_rail_change</f>
        <v>-1580.805884142912</v>
      </c>
      <c r="AK27">
        <f t="shared" si="27"/>
        <v>-1580.805884142912</v>
      </c>
      <c r="AL27">
        <f t="shared" si="27"/>
        <v>-1580.805884142912</v>
      </c>
      <c r="AM27">
        <f t="shared" si="27"/>
        <v>-1580.805884142912</v>
      </c>
      <c r="AN27">
        <f t="shared" si="27"/>
        <v>-1580.805884142912</v>
      </c>
      <c r="AO27">
        <f t="shared" si="27"/>
        <v>-1580.805884142912</v>
      </c>
      <c r="AP27">
        <f t="shared" si="27"/>
        <v>-1580.805884142912</v>
      </c>
      <c r="AQ27">
        <f t="shared" si="27"/>
        <v>-1580.805884142912</v>
      </c>
      <c r="AR27">
        <f t="shared" si="27"/>
        <v>-1580.805884142912</v>
      </c>
      <c r="AS27">
        <f t="shared" si="27"/>
        <v>-1580.805884142912</v>
      </c>
      <c r="AT27">
        <f t="shared" si="27"/>
        <v>-1580.805884142912</v>
      </c>
      <c r="AU27">
        <f t="shared" si="27"/>
        <v>-1580.805884142912</v>
      </c>
      <c r="AV27">
        <f t="shared" si="27"/>
        <v>-1580.805884142912</v>
      </c>
      <c r="AW27">
        <f t="shared" si="27"/>
        <v>-1580.805884142912</v>
      </c>
      <c r="AX27">
        <f t="shared" si="27"/>
        <v>-1580.805884142912</v>
      </c>
      <c r="AY27">
        <f t="shared" si="27"/>
        <v>-1580.805884142912</v>
      </c>
      <c r="AZ27">
        <f t="shared" si="27"/>
        <v>-1580.805884142912</v>
      </c>
      <c r="BA27">
        <f t="shared" si="27"/>
        <v>-1580.805884142912</v>
      </c>
      <c r="BB27">
        <f t="shared" si="27"/>
        <v>-1580.805884142912</v>
      </c>
      <c r="BC27">
        <f t="shared" si="27"/>
        <v>-1580.805884142912</v>
      </c>
      <c r="BD27">
        <f t="shared" si="27"/>
        <v>-1580.805884142912</v>
      </c>
      <c r="BE27">
        <f t="shared" si="27"/>
        <v>-1580.805884142912</v>
      </c>
      <c r="BF27">
        <f t="shared" si="27"/>
        <v>-1580.805884142912</v>
      </c>
      <c r="BG27">
        <f t="shared" si="27"/>
        <v>-1580.805884142912</v>
      </c>
      <c r="BH27">
        <f t="shared" si="27"/>
        <v>-1580.805884142912</v>
      </c>
      <c r="BI27">
        <f t="shared" si="27"/>
        <v>-1580.805884142912</v>
      </c>
      <c r="BJ27">
        <f t="shared" si="27"/>
        <v>-1580.805884142912</v>
      </c>
      <c r="BK27">
        <f t="shared" si="27"/>
        <v>-1580.805884142912</v>
      </c>
      <c r="BL27">
        <f t="shared" si="27"/>
        <v>-1580.805884142912</v>
      </c>
      <c r="BM27">
        <f t="shared" si="27"/>
        <v>-1580.805884142912</v>
      </c>
      <c r="BN27">
        <f t="shared" si="27"/>
        <v>-1580.805884142912</v>
      </c>
      <c r="BO27">
        <f t="shared" si="27"/>
        <v>-1580.805884142912</v>
      </c>
      <c r="BP27">
        <f t="shared" ref="BP27:CP27" si="28">Non_traded_emissions_road_change+Non_traded_emissions_rail_change</f>
        <v>-1580.805884142912</v>
      </c>
      <c r="BQ27">
        <f t="shared" si="28"/>
        <v>-1580.805884142912</v>
      </c>
      <c r="BR27">
        <f t="shared" si="28"/>
        <v>-1580.805884142912</v>
      </c>
      <c r="BS27">
        <f t="shared" si="28"/>
        <v>-1580.805884142912</v>
      </c>
      <c r="BT27">
        <f t="shared" si="28"/>
        <v>-1580.805884142912</v>
      </c>
      <c r="BU27">
        <f t="shared" si="28"/>
        <v>-1580.805884142912</v>
      </c>
      <c r="BV27">
        <f t="shared" si="28"/>
        <v>-1580.805884142912</v>
      </c>
      <c r="BW27">
        <f t="shared" si="28"/>
        <v>-1580.805884142912</v>
      </c>
      <c r="BX27">
        <f t="shared" si="28"/>
        <v>-1580.805884142912</v>
      </c>
      <c r="BY27">
        <f t="shared" si="28"/>
        <v>-1580.805884142912</v>
      </c>
      <c r="BZ27">
        <f t="shared" si="28"/>
        <v>0</v>
      </c>
      <c r="CA27">
        <f t="shared" si="28"/>
        <v>0</v>
      </c>
      <c r="CB27">
        <f t="shared" si="28"/>
        <v>0</v>
      </c>
      <c r="CC27">
        <f t="shared" si="28"/>
        <v>0</v>
      </c>
      <c r="CD27">
        <f t="shared" si="28"/>
        <v>0</v>
      </c>
      <c r="CE27">
        <f t="shared" si="28"/>
        <v>0</v>
      </c>
      <c r="CF27">
        <f t="shared" si="28"/>
        <v>0</v>
      </c>
      <c r="CG27">
        <f t="shared" si="28"/>
        <v>0</v>
      </c>
      <c r="CH27">
        <f t="shared" si="28"/>
        <v>0</v>
      </c>
      <c r="CI27">
        <f t="shared" si="28"/>
        <v>0</v>
      </c>
      <c r="CJ27">
        <f t="shared" si="28"/>
        <v>0</v>
      </c>
      <c r="CK27">
        <f t="shared" si="28"/>
        <v>0</v>
      </c>
      <c r="CL27">
        <f t="shared" si="28"/>
        <v>0</v>
      </c>
      <c r="CM27">
        <f t="shared" si="28"/>
        <v>0</v>
      </c>
      <c r="CN27">
        <f t="shared" si="28"/>
        <v>0</v>
      </c>
      <c r="CO27">
        <f t="shared" si="28"/>
        <v>0</v>
      </c>
      <c r="CP27">
        <f t="shared" si="28"/>
        <v>0</v>
      </c>
      <c r="CQ27" s="62" t="s">
        <v>149</v>
      </c>
    </row>
    <row r="28" spans="2:95" outlineLevel="1" x14ac:dyDescent="0.25">
      <c r="CQ28" s="62"/>
    </row>
    <row r="29" spans="2:95" outlineLevel="1" x14ac:dyDescent="0.25">
      <c r="B29" t="s">
        <v>150</v>
      </c>
      <c r="C29">
        <f>SUM(Non_traded_emissions_TOTAL_change)</f>
        <v>-108559.44659563919</v>
      </c>
      <c r="D29" s="62" t="s">
        <v>151</v>
      </c>
    </row>
    <row r="30" spans="2:95" outlineLevel="1" x14ac:dyDescent="0.25"/>
    <row r="31" spans="2:95" s="67" customFormat="1" ht="15.75" outlineLevel="1" x14ac:dyDescent="0.25">
      <c r="B31" s="67" t="s">
        <v>69</v>
      </c>
    </row>
    <row r="32" spans="2:95" outlineLevel="1" x14ac:dyDescent="0.25">
      <c r="B32" t="s">
        <v>61</v>
      </c>
      <c r="D32">
        <f t="shared" ref="D32:AI32" si="29">Traded_emissions_road_without_scheme_in*Appraisal_period</f>
        <v>0</v>
      </c>
      <c r="E32">
        <f t="shared" si="29"/>
        <v>0</v>
      </c>
      <c r="F32">
        <f t="shared" si="29"/>
        <v>0</v>
      </c>
      <c r="G32">
        <f t="shared" si="29"/>
        <v>0</v>
      </c>
      <c r="H32">
        <f t="shared" si="29"/>
        <v>0</v>
      </c>
      <c r="I32">
        <f t="shared" si="29"/>
        <v>0</v>
      </c>
      <c r="J32">
        <f t="shared" si="29"/>
        <v>0</v>
      </c>
      <c r="K32">
        <f t="shared" si="29"/>
        <v>0</v>
      </c>
      <c r="L32">
        <f t="shared" si="29"/>
        <v>0</v>
      </c>
      <c r="M32">
        <f t="shared" si="29"/>
        <v>0</v>
      </c>
      <c r="N32">
        <f t="shared" si="29"/>
        <v>0</v>
      </c>
      <c r="O32">
        <f t="shared" si="29"/>
        <v>0</v>
      </c>
      <c r="P32">
        <f t="shared" si="29"/>
        <v>0</v>
      </c>
      <c r="Q32">
        <f t="shared" si="29"/>
        <v>0</v>
      </c>
      <c r="R32">
        <f t="shared" si="29"/>
        <v>273.80672984890845</v>
      </c>
      <c r="S32">
        <f t="shared" si="29"/>
        <v>283.84782651898422</v>
      </c>
      <c r="T32">
        <f t="shared" si="29"/>
        <v>293.88892318905999</v>
      </c>
      <c r="U32">
        <f t="shared" si="29"/>
        <v>303.93001985913577</v>
      </c>
      <c r="V32">
        <f t="shared" si="29"/>
        <v>313.97111652921154</v>
      </c>
      <c r="W32">
        <f t="shared" si="29"/>
        <v>324.01221319928732</v>
      </c>
      <c r="X32">
        <f t="shared" si="29"/>
        <v>334.05330986936309</v>
      </c>
      <c r="Y32">
        <f t="shared" si="29"/>
        <v>344.09440653943886</v>
      </c>
      <c r="Z32">
        <f t="shared" si="29"/>
        <v>354.13550320951464</v>
      </c>
      <c r="AA32">
        <f t="shared" si="29"/>
        <v>364.17659987959041</v>
      </c>
      <c r="AB32">
        <f t="shared" si="29"/>
        <v>374.21769654966619</v>
      </c>
      <c r="AC32">
        <f t="shared" si="29"/>
        <v>384.25879321974196</v>
      </c>
      <c r="AD32">
        <f t="shared" si="29"/>
        <v>394.29988988981773</v>
      </c>
      <c r="AE32">
        <f t="shared" si="29"/>
        <v>404.34098655989351</v>
      </c>
      <c r="AF32">
        <f t="shared" si="29"/>
        <v>414.38208322996928</v>
      </c>
      <c r="AG32">
        <f t="shared" si="29"/>
        <v>424.42317990004466</v>
      </c>
      <c r="AH32">
        <f t="shared" si="29"/>
        <v>424.42317990004466</v>
      </c>
      <c r="AI32">
        <f t="shared" si="29"/>
        <v>424.42317990004466</v>
      </c>
      <c r="AJ32">
        <f t="shared" ref="AJ32:BO32" si="30">Traded_emissions_road_without_scheme_in*Appraisal_period</f>
        <v>424.42317990004466</v>
      </c>
      <c r="AK32">
        <f t="shared" si="30"/>
        <v>424.42317990004466</v>
      </c>
      <c r="AL32">
        <f t="shared" si="30"/>
        <v>424.42317990004466</v>
      </c>
      <c r="AM32">
        <f t="shared" si="30"/>
        <v>424.42317990004466</v>
      </c>
      <c r="AN32">
        <f t="shared" si="30"/>
        <v>424.42317990004466</v>
      </c>
      <c r="AO32">
        <f t="shared" si="30"/>
        <v>424.42317990004466</v>
      </c>
      <c r="AP32">
        <f t="shared" si="30"/>
        <v>424.42317990004466</v>
      </c>
      <c r="AQ32">
        <f t="shared" si="30"/>
        <v>424.42317990004466</v>
      </c>
      <c r="AR32">
        <f t="shared" si="30"/>
        <v>424.42317990004466</v>
      </c>
      <c r="AS32">
        <f t="shared" si="30"/>
        <v>424.42317990004466</v>
      </c>
      <c r="AT32">
        <f t="shared" si="30"/>
        <v>424.42317990004466</v>
      </c>
      <c r="AU32">
        <f t="shared" si="30"/>
        <v>424.42317990004466</v>
      </c>
      <c r="AV32">
        <f t="shared" si="30"/>
        <v>424.42317990004466</v>
      </c>
      <c r="AW32">
        <f t="shared" si="30"/>
        <v>424.42317990004466</v>
      </c>
      <c r="AX32">
        <f t="shared" si="30"/>
        <v>424.42317990004466</v>
      </c>
      <c r="AY32">
        <f t="shared" si="30"/>
        <v>424.42317990004466</v>
      </c>
      <c r="AZ32">
        <f t="shared" si="30"/>
        <v>424.42317990004466</v>
      </c>
      <c r="BA32">
        <f t="shared" si="30"/>
        <v>424.42317990004466</v>
      </c>
      <c r="BB32">
        <f t="shared" si="30"/>
        <v>424.42317990004466</v>
      </c>
      <c r="BC32">
        <f t="shared" si="30"/>
        <v>424.42317990004466</v>
      </c>
      <c r="BD32">
        <f t="shared" si="30"/>
        <v>424.42317990004466</v>
      </c>
      <c r="BE32">
        <f t="shared" si="30"/>
        <v>424.42317990004466</v>
      </c>
      <c r="BF32">
        <f t="shared" si="30"/>
        <v>424.42317990004466</v>
      </c>
      <c r="BG32">
        <f t="shared" si="30"/>
        <v>424.42317990004466</v>
      </c>
      <c r="BH32">
        <f t="shared" si="30"/>
        <v>424.42317990004466</v>
      </c>
      <c r="BI32">
        <f t="shared" si="30"/>
        <v>424.42317990004466</v>
      </c>
      <c r="BJ32">
        <f t="shared" si="30"/>
        <v>424.42317990004466</v>
      </c>
      <c r="BK32">
        <f t="shared" si="30"/>
        <v>424.42317990004466</v>
      </c>
      <c r="BL32">
        <f t="shared" si="30"/>
        <v>424.42317990004466</v>
      </c>
      <c r="BM32">
        <f t="shared" si="30"/>
        <v>424.42317990004466</v>
      </c>
      <c r="BN32">
        <f t="shared" si="30"/>
        <v>424.42317990004466</v>
      </c>
      <c r="BO32">
        <f t="shared" si="30"/>
        <v>424.42317990004466</v>
      </c>
      <c r="BP32">
        <f t="shared" ref="BP32:CP32" si="31">Traded_emissions_road_without_scheme_in*Appraisal_period</f>
        <v>424.42317990004466</v>
      </c>
      <c r="BQ32">
        <f t="shared" si="31"/>
        <v>424.42317990004466</v>
      </c>
      <c r="BR32">
        <f t="shared" si="31"/>
        <v>424.42317990004466</v>
      </c>
      <c r="BS32">
        <f t="shared" si="31"/>
        <v>424.42317990004466</v>
      </c>
      <c r="BT32">
        <f t="shared" si="31"/>
        <v>424.42317990004466</v>
      </c>
      <c r="BU32">
        <f t="shared" si="31"/>
        <v>424.42317990004466</v>
      </c>
      <c r="BV32">
        <f t="shared" si="31"/>
        <v>424.42317990004466</v>
      </c>
      <c r="BW32">
        <f t="shared" si="31"/>
        <v>424.42317990004466</v>
      </c>
      <c r="BX32">
        <f t="shared" si="31"/>
        <v>424.42317990004466</v>
      </c>
      <c r="BY32">
        <f t="shared" si="31"/>
        <v>424.42317990004466</v>
      </c>
      <c r="BZ32">
        <f t="shared" si="31"/>
        <v>0</v>
      </c>
      <c r="CA32">
        <f t="shared" si="31"/>
        <v>0</v>
      </c>
      <c r="CB32">
        <f t="shared" si="31"/>
        <v>0</v>
      </c>
      <c r="CC32">
        <f t="shared" si="31"/>
        <v>0</v>
      </c>
      <c r="CD32">
        <f t="shared" si="31"/>
        <v>0</v>
      </c>
      <c r="CE32">
        <f t="shared" si="31"/>
        <v>0</v>
      </c>
      <c r="CF32">
        <f t="shared" si="31"/>
        <v>0</v>
      </c>
      <c r="CG32">
        <f t="shared" si="31"/>
        <v>0</v>
      </c>
      <c r="CH32">
        <f t="shared" si="31"/>
        <v>0</v>
      </c>
      <c r="CI32">
        <f t="shared" si="31"/>
        <v>0</v>
      </c>
      <c r="CJ32">
        <f t="shared" si="31"/>
        <v>0</v>
      </c>
      <c r="CK32">
        <f t="shared" si="31"/>
        <v>0</v>
      </c>
      <c r="CL32">
        <f t="shared" si="31"/>
        <v>0</v>
      </c>
      <c r="CM32">
        <f t="shared" si="31"/>
        <v>0</v>
      </c>
      <c r="CN32">
        <f t="shared" si="31"/>
        <v>0</v>
      </c>
      <c r="CO32">
        <f t="shared" si="31"/>
        <v>0</v>
      </c>
      <c r="CP32">
        <f t="shared" si="31"/>
        <v>0</v>
      </c>
      <c r="CQ32" s="62" t="s">
        <v>152</v>
      </c>
    </row>
    <row r="33" spans="2:95" outlineLevel="1" x14ac:dyDescent="0.25">
      <c r="B33" t="s">
        <v>63</v>
      </c>
      <c r="D33">
        <f t="shared" ref="D33:AI33" si="32">Traded_emissions_road_with_scheme_in*Appraisal_period</f>
        <v>0</v>
      </c>
      <c r="E33">
        <f t="shared" si="32"/>
        <v>0</v>
      </c>
      <c r="F33">
        <f t="shared" si="32"/>
        <v>0</v>
      </c>
      <c r="G33">
        <f t="shared" si="32"/>
        <v>0</v>
      </c>
      <c r="H33">
        <f t="shared" si="32"/>
        <v>0</v>
      </c>
      <c r="I33">
        <f t="shared" si="32"/>
        <v>0</v>
      </c>
      <c r="J33">
        <f t="shared" si="32"/>
        <v>0</v>
      </c>
      <c r="K33">
        <f t="shared" si="32"/>
        <v>0</v>
      </c>
      <c r="L33">
        <f t="shared" si="32"/>
        <v>0</v>
      </c>
      <c r="M33">
        <f t="shared" si="32"/>
        <v>0</v>
      </c>
      <c r="N33">
        <f t="shared" si="32"/>
        <v>0</v>
      </c>
      <c r="O33">
        <f t="shared" si="32"/>
        <v>0</v>
      </c>
      <c r="P33">
        <f t="shared" si="32"/>
        <v>0</v>
      </c>
      <c r="Q33">
        <f t="shared" si="32"/>
        <v>0</v>
      </c>
      <c r="R33">
        <f t="shared" si="32"/>
        <v>251.30466440763405</v>
      </c>
      <c r="S33">
        <f t="shared" si="32"/>
        <v>262.45233477588857</v>
      </c>
      <c r="T33">
        <f t="shared" si="32"/>
        <v>273.6000051441431</v>
      </c>
      <c r="U33">
        <f t="shared" si="32"/>
        <v>284.74767551239762</v>
      </c>
      <c r="V33">
        <f t="shared" si="32"/>
        <v>295.89534588065214</v>
      </c>
      <c r="W33">
        <f t="shared" si="32"/>
        <v>307.04301624890667</v>
      </c>
      <c r="X33">
        <f t="shared" si="32"/>
        <v>318.19068661716119</v>
      </c>
      <c r="Y33">
        <f t="shared" si="32"/>
        <v>329.33835698541571</v>
      </c>
      <c r="Z33">
        <f t="shared" si="32"/>
        <v>340.48602735367024</v>
      </c>
      <c r="AA33">
        <f t="shared" si="32"/>
        <v>351.63369772192476</v>
      </c>
      <c r="AB33">
        <f t="shared" si="32"/>
        <v>362.78136809017928</v>
      </c>
      <c r="AC33">
        <f t="shared" si="32"/>
        <v>373.92903845843381</v>
      </c>
      <c r="AD33">
        <f t="shared" si="32"/>
        <v>385.07670882668833</v>
      </c>
      <c r="AE33">
        <f t="shared" si="32"/>
        <v>396.22437919494286</v>
      </c>
      <c r="AF33">
        <f t="shared" si="32"/>
        <v>407.37204956319738</v>
      </c>
      <c r="AG33">
        <f t="shared" si="32"/>
        <v>418.51971993145168</v>
      </c>
      <c r="AH33">
        <f t="shared" si="32"/>
        <v>418.51971993145168</v>
      </c>
      <c r="AI33">
        <f t="shared" si="32"/>
        <v>418.51971993145168</v>
      </c>
      <c r="AJ33">
        <f t="shared" ref="AJ33:BO33" si="33">Traded_emissions_road_with_scheme_in*Appraisal_period</f>
        <v>418.51971993145168</v>
      </c>
      <c r="AK33">
        <f t="shared" si="33"/>
        <v>418.51971993145168</v>
      </c>
      <c r="AL33">
        <f t="shared" si="33"/>
        <v>418.51971993145168</v>
      </c>
      <c r="AM33">
        <f t="shared" si="33"/>
        <v>418.51971993145168</v>
      </c>
      <c r="AN33">
        <f t="shared" si="33"/>
        <v>418.51971993145168</v>
      </c>
      <c r="AO33">
        <f t="shared" si="33"/>
        <v>418.51971993145168</v>
      </c>
      <c r="AP33">
        <f t="shared" si="33"/>
        <v>418.51971993145168</v>
      </c>
      <c r="AQ33">
        <f t="shared" si="33"/>
        <v>418.51971993145168</v>
      </c>
      <c r="AR33">
        <f t="shared" si="33"/>
        <v>418.51971993145168</v>
      </c>
      <c r="AS33">
        <f t="shared" si="33"/>
        <v>418.51971993145168</v>
      </c>
      <c r="AT33">
        <f t="shared" si="33"/>
        <v>418.51971993145168</v>
      </c>
      <c r="AU33">
        <f t="shared" si="33"/>
        <v>418.51971993145168</v>
      </c>
      <c r="AV33">
        <f t="shared" si="33"/>
        <v>418.51971993145168</v>
      </c>
      <c r="AW33">
        <f t="shared" si="33"/>
        <v>418.51971993145168</v>
      </c>
      <c r="AX33">
        <f t="shared" si="33"/>
        <v>418.51971993145168</v>
      </c>
      <c r="AY33">
        <f t="shared" si="33"/>
        <v>418.51971993145168</v>
      </c>
      <c r="AZ33">
        <f t="shared" si="33"/>
        <v>418.51971993145168</v>
      </c>
      <c r="BA33">
        <f t="shared" si="33"/>
        <v>418.51971993145168</v>
      </c>
      <c r="BB33">
        <f t="shared" si="33"/>
        <v>418.51971993145168</v>
      </c>
      <c r="BC33">
        <f t="shared" si="33"/>
        <v>418.51971993145168</v>
      </c>
      <c r="BD33">
        <f t="shared" si="33"/>
        <v>418.51971993145168</v>
      </c>
      <c r="BE33">
        <f t="shared" si="33"/>
        <v>418.51971993145168</v>
      </c>
      <c r="BF33">
        <f t="shared" si="33"/>
        <v>418.51971993145168</v>
      </c>
      <c r="BG33">
        <f t="shared" si="33"/>
        <v>418.51971993145168</v>
      </c>
      <c r="BH33">
        <f t="shared" si="33"/>
        <v>418.51971993145168</v>
      </c>
      <c r="BI33">
        <f t="shared" si="33"/>
        <v>418.51971993145168</v>
      </c>
      <c r="BJ33">
        <f t="shared" si="33"/>
        <v>418.51971993145168</v>
      </c>
      <c r="BK33">
        <f t="shared" si="33"/>
        <v>418.51971993145168</v>
      </c>
      <c r="BL33">
        <f t="shared" si="33"/>
        <v>418.51971993145168</v>
      </c>
      <c r="BM33">
        <f t="shared" si="33"/>
        <v>418.51971993145168</v>
      </c>
      <c r="BN33">
        <f t="shared" si="33"/>
        <v>418.51971993145168</v>
      </c>
      <c r="BO33">
        <f t="shared" si="33"/>
        <v>418.51971993145168</v>
      </c>
      <c r="BP33">
        <f t="shared" ref="BP33:CP33" si="34">Traded_emissions_road_with_scheme_in*Appraisal_period</f>
        <v>418.51971993145168</v>
      </c>
      <c r="BQ33">
        <f t="shared" si="34"/>
        <v>418.51971993145168</v>
      </c>
      <c r="BR33">
        <f t="shared" si="34"/>
        <v>418.51971993145168</v>
      </c>
      <c r="BS33">
        <f t="shared" si="34"/>
        <v>418.51971993145168</v>
      </c>
      <c r="BT33">
        <f t="shared" si="34"/>
        <v>418.51971993145168</v>
      </c>
      <c r="BU33">
        <f t="shared" si="34"/>
        <v>418.51971993145168</v>
      </c>
      <c r="BV33">
        <f t="shared" si="34"/>
        <v>418.51971993145168</v>
      </c>
      <c r="BW33">
        <f t="shared" si="34"/>
        <v>418.51971993145168</v>
      </c>
      <c r="BX33">
        <f t="shared" si="34"/>
        <v>418.51971993145168</v>
      </c>
      <c r="BY33">
        <f t="shared" si="34"/>
        <v>418.51971993145168</v>
      </c>
      <c r="BZ33">
        <f t="shared" si="34"/>
        <v>0</v>
      </c>
      <c r="CA33">
        <f t="shared" si="34"/>
        <v>0</v>
      </c>
      <c r="CB33">
        <f t="shared" si="34"/>
        <v>0</v>
      </c>
      <c r="CC33">
        <f t="shared" si="34"/>
        <v>0</v>
      </c>
      <c r="CD33">
        <f t="shared" si="34"/>
        <v>0</v>
      </c>
      <c r="CE33">
        <f t="shared" si="34"/>
        <v>0</v>
      </c>
      <c r="CF33">
        <f t="shared" si="34"/>
        <v>0</v>
      </c>
      <c r="CG33">
        <f t="shared" si="34"/>
        <v>0</v>
      </c>
      <c r="CH33">
        <f t="shared" si="34"/>
        <v>0</v>
      </c>
      <c r="CI33">
        <f t="shared" si="34"/>
        <v>0</v>
      </c>
      <c r="CJ33">
        <f t="shared" si="34"/>
        <v>0</v>
      </c>
      <c r="CK33">
        <f t="shared" si="34"/>
        <v>0</v>
      </c>
      <c r="CL33">
        <f t="shared" si="34"/>
        <v>0</v>
      </c>
      <c r="CM33">
        <f t="shared" si="34"/>
        <v>0</v>
      </c>
      <c r="CN33">
        <f t="shared" si="34"/>
        <v>0</v>
      </c>
      <c r="CO33">
        <f t="shared" si="34"/>
        <v>0</v>
      </c>
      <c r="CP33">
        <f t="shared" si="34"/>
        <v>0</v>
      </c>
      <c r="CQ33" s="62" t="s">
        <v>153</v>
      </c>
    </row>
    <row r="34" spans="2:95" outlineLevel="1" x14ac:dyDescent="0.25">
      <c r="B34" t="s">
        <v>142</v>
      </c>
      <c r="D34">
        <f t="shared" ref="D34:AI34" si="35">Traded_emissions_road_with_scheme-Traded_emissions_road_without_scheme</f>
        <v>0</v>
      </c>
      <c r="E34">
        <f t="shared" si="35"/>
        <v>0</v>
      </c>
      <c r="F34">
        <f t="shared" si="35"/>
        <v>0</v>
      </c>
      <c r="G34">
        <f t="shared" si="35"/>
        <v>0</v>
      </c>
      <c r="H34">
        <f t="shared" si="35"/>
        <v>0</v>
      </c>
      <c r="I34">
        <f t="shared" si="35"/>
        <v>0</v>
      </c>
      <c r="J34">
        <f t="shared" si="35"/>
        <v>0</v>
      </c>
      <c r="K34">
        <f t="shared" si="35"/>
        <v>0</v>
      </c>
      <c r="L34">
        <f t="shared" si="35"/>
        <v>0</v>
      </c>
      <c r="M34">
        <f t="shared" si="35"/>
        <v>0</v>
      </c>
      <c r="N34">
        <f t="shared" si="35"/>
        <v>0</v>
      </c>
      <c r="O34">
        <f t="shared" si="35"/>
        <v>0</v>
      </c>
      <c r="P34">
        <f t="shared" si="35"/>
        <v>0</v>
      </c>
      <c r="Q34">
        <f t="shared" si="35"/>
        <v>0</v>
      </c>
      <c r="R34">
        <f t="shared" si="35"/>
        <v>-22.502065441274397</v>
      </c>
      <c r="S34">
        <f t="shared" si="35"/>
        <v>-21.395491743095647</v>
      </c>
      <c r="T34">
        <f t="shared" si="35"/>
        <v>-20.288918044916898</v>
      </c>
      <c r="U34">
        <f t="shared" si="35"/>
        <v>-19.182344346738148</v>
      </c>
      <c r="V34">
        <f t="shared" si="35"/>
        <v>-18.075770648559399</v>
      </c>
      <c r="W34">
        <f t="shared" si="35"/>
        <v>-16.969196950380649</v>
      </c>
      <c r="X34">
        <f t="shared" si="35"/>
        <v>-15.8626232522019</v>
      </c>
      <c r="Y34">
        <f t="shared" si="35"/>
        <v>-14.75604955402315</v>
      </c>
      <c r="Z34">
        <f t="shared" si="35"/>
        <v>-13.6494758558444</v>
      </c>
      <c r="AA34">
        <f t="shared" si="35"/>
        <v>-12.542902157665651</v>
      </c>
      <c r="AB34">
        <f t="shared" si="35"/>
        <v>-11.436328459486901</v>
      </c>
      <c r="AC34">
        <f t="shared" si="35"/>
        <v>-10.329754761308152</v>
      </c>
      <c r="AD34">
        <f t="shared" si="35"/>
        <v>-9.2231810631294024</v>
      </c>
      <c r="AE34">
        <f t="shared" si="35"/>
        <v>-8.1166073649506529</v>
      </c>
      <c r="AF34">
        <f t="shared" si="35"/>
        <v>-7.0100336667719034</v>
      </c>
      <c r="AG34">
        <f t="shared" si="35"/>
        <v>-5.9034599685929834</v>
      </c>
      <c r="AH34">
        <f t="shared" si="35"/>
        <v>-5.9034599685929834</v>
      </c>
      <c r="AI34">
        <f t="shared" si="35"/>
        <v>-5.9034599685929834</v>
      </c>
      <c r="AJ34">
        <f t="shared" ref="AJ34:BO34" si="36">Traded_emissions_road_with_scheme-Traded_emissions_road_without_scheme</f>
        <v>-5.9034599685929834</v>
      </c>
      <c r="AK34">
        <f t="shared" si="36"/>
        <v>-5.9034599685929834</v>
      </c>
      <c r="AL34">
        <f t="shared" si="36"/>
        <v>-5.9034599685929834</v>
      </c>
      <c r="AM34">
        <f t="shared" si="36"/>
        <v>-5.9034599685929834</v>
      </c>
      <c r="AN34">
        <f t="shared" si="36"/>
        <v>-5.9034599685929834</v>
      </c>
      <c r="AO34">
        <f t="shared" si="36"/>
        <v>-5.9034599685929834</v>
      </c>
      <c r="AP34">
        <f t="shared" si="36"/>
        <v>-5.9034599685929834</v>
      </c>
      <c r="AQ34">
        <f t="shared" si="36"/>
        <v>-5.9034599685929834</v>
      </c>
      <c r="AR34">
        <f t="shared" si="36"/>
        <v>-5.9034599685929834</v>
      </c>
      <c r="AS34">
        <f t="shared" si="36"/>
        <v>-5.9034599685929834</v>
      </c>
      <c r="AT34">
        <f t="shared" si="36"/>
        <v>-5.9034599685929834</v>
      </c>
      <c r="AU34">
        <f t="shared" si="36"/>
        <v>-5.9034599685929834</v>
      </c>
      <c r="AV34">
        <f t="shared" si="36"/>
        <v>-5.9034599685929834</v>
      </c>
      <c r="AW34">
        <f t="shared" si="36"/>
        <v>-5.9034599685929834</v>
      </c>
      <c r="AX34">
        <f t="shared" si="36"/>
        <v>-5.9034599685929834</v>
      </c>
      <c r="AY34">
        <f t="shared" si="36"/>
        <v>-5.9034599685929834</v>
      </c>
      <c r="AZ34">
        <f t="shared" si="36"/>
        <v>-5.9034599685929834</v>
      </c>
      <c r="BA34">
        <f t="shared" si="36"/>
        <v>-5.9034599685929834</v>
      </c>
      <c r="BB34">
        <f t="shared" si="36"/>
        <v>-5.9034599685929834</v>
      </c>
      <c r="BC34">
        <f t="shared" si="36"/>
        <v>-5.9034599685929834</v>
      </c>
      <c r="BD34">
        <f t="shared" si="36"/>
        <v>-5.9034599685929834</v>
      </c>
      <c r="BE34">
        <f t="shared" si="36"/>
        <v>-5.9034599685929834</v>
      </c>
      <c r="BF34">
        <f t="shared" si="36"/>
        <v>-5.9034599685929834</v>
      </c>
      <c r="BG34">
        <f t="shared" si="36"/>
        <v>-5.9034599685929834</v>
      </c>
      <c r="BH34">
        <f t="shared" si="36"/>
        <v>-5.9034599685929834</v>
      </c>
      <c r="BI34">
        <f t="shared" si="36"/>
        <v>-5.9034599685929834</v>
      </c>
      <c r="BJ34">
        <f t="shared" si="36"/>
        <v>-5.9034599685929834</v>
      </c>
      <c r="BK34">
        <f t="shared" si="36"/>
        <v>-5.9034599685929834</v>
      </c>
      <c r="BL34">
        <f t="shared" si="36"/>
        <v>-5.9034599685929834</v>
      </c>
      <c r="BM34">
        <f t="shared" si="36"/>
        <v>-5.9034599685929834</v>
      </c>
      <c r="BN34">
        <f t="shared" si="36"/>
        <v>-5.9034599685929834</v>
      </c>
      <c r="BO34">
        <f t="shared" si="36"/>
        <v>-5.9034599685929834</v>
      </c>
      <c r="BP34">
        <f t="shared" ref="BP34:CP34" si="37">Traded_emissions_road_with_scheme-Traded_emissions_road_without_scheme</f>
        <v>-5.9034599685929834</v>
      </c>
      <c r="BQ34">
        <f t="shared" si="37"/>
        <v>-5.9034599685929834</v>
      </c>
      <c r="BR34">
        <f t="shared" si="37"/>
        <v>-5.9034599685929834</v>
      </c>
      <c r="BS34">
        <f t="shared" si="37"/>
        <v>-5.9034599685929834</v>
      </c>
      <c r="BT34">
        <f t="shared" si="37"/>
        <v>-5.9034599685929834</v>
      </c>
      <c r="BU34">
        <f t="shared" si="37"/>
        <v>-5.9034599685929834</v>
      </c>
      <c r="BV34">
        <f t="shared" si="37"/>
        <v>-5.9034599685929834</v>
      </c>
      <c r="BW34">
        <f t="shared" si="37"/>
        <v>-5.9034599685929834</v>
      </c>
      <c r="BX34">
        <f t="shared" si="37"/>
        <v>-5.9034599685929834</v>
      </c>
      <c r="BY34">
        <f t="shared" si="37"/>
        <v>-5.9034599685929834</v>
      </c>
      <c r="BZ34">
        <f t="shared" si="37"/>
        <v>0</v>
      </c>
      <c r="CA34">
        <f t="shared" si="37"/>
        <v>0</v>
      </c>
      <c r="CB34">
        <f t="shared" si="37"/>
        <v>0</v>
      </c>
      <c r="CC34">
        <f t="shared" si="37"/>
        <v>0</v>
      </c>
      <c r="CD34">
        <f t="shared" si="37"/>
        <v>0</v>
      </c>
      <c r="CE34">
        <f t="shared" si="37"/>
        <v>0</v>
      </c>
      <c r="CF34">
        <f t="shared" si="37"/>
        <v>0</v>
      </c>
      <c r="CG34">
        <f t="shared" si="37"/>
        <v>0</v>
      </c>
      <c r="CH34">
        <f t="shared" si="37"/>
        <v>0</v>
      </c>
      <c r="CI34">
        <f t="shared" si="37"/>
        <v>0</v>
      </c>
      <c r="CJ34">
        <f t="shared" si="37"/>
        <v>0</v>
      </c>
      <c r="CK34">
        <f t="shared" si="37"/>
        <v>0</v>
      </c>
      <c r="CL34">
        <f t="shared" si="37"/>
        <v>0</v>
      </c>
      <c r="CM34">
        <f t="shared" si="37"/>
        <v>0</v>
      </c>
      <c r="CN34">
        <f t="shared" si="37"/>
        <v>0</v>
      </c>
      <c r="CO34">
        <f t="shared" si="37"/>
        <v>0</v>
      </c>
      <c r="CP34">
        <f t="shared" si="37"/>
        <v>0</v>
      </c>
      <c r="CQ34" s="62" t="s">
        <v>154</v>
      </c>
    </row>
    <row r="35" spans="2:95" outlineLevel="1" x14ac:dyDescent="0.25">
      <c r="CQ35" s="62"/>
    </row>
    <row r="36" spans="2:95" outlineLevel="1" x14ac:dyDescent="0.25">
      <c r="B36" t="s">
        <v>65</v>
      </c>
      <c r="D36">
        <f t="shared" ref="D36:AI36" si="38">Traded_emissions_rail_without_scheme_in*Appraisal_period</f>
        <v>0</v>
      </c>
      <c r="E36">
        <f t="shared" si="38"/>
        <v>0</v>
      </c>
      <c r="F36">
        <f t="shared" si="38"/>
        <v>0</v>
      </c>
      <c r="G36">
        <f t="shared" si="38"/>
        <v>0</v>
      </c>
      <c r="H36">
        <f t="shared" si="38"/>
        <v>0</v>
      </c>
      <c r="I36">
        <f t="shared" si="38"/>
        <v>0</v>
      </c>
      <c r="J36">
        <f t="shared" si="38"/>
        <v>0</v>
      </c>
      <c r="K36">
        <f t="shared" si="38"/>
        <v>0</v>
      </c>
      <c r="L36">
        <f t="shared" si="38"/>
        <v>0</v>
      </c>
      <c r="M36">
        <f t="shared" si="38"/>
        <v>0</v>
      </c>
      <c r="N36">
        <f t="shared" si="38"/>
        <v>0</v>
      </c>
      <c r="O36">
        <f t="shared" si="38"/>
        <v>0</v>
      </c>
      <c r="P36">
        <f t="shared" si="38"/>
        <v>0</v>
      </c>
      <c r="Q36">
        <f t="shared" si="38"/>
        <v>0</v>
      </c>
      <c r="R36">
        <f t="shared" si="38"/>
        <v>0</v>
      </c>
      <c r="S36">
        <f t="shared" si="38"/>
        <v>0</v>
      </c>
      <c r="T36">
        <f t="shared" si="38"/>
        <v>0</v>
      </c>
      <c r="U36">
        <f t="shared" si="38"/>
        <v>0</v>
      </c>
      <c r="V36">
        <f t="shared" si="38"/>
        <v>0</v>
      </c>
      <c r="W36">
        <f t="shared" si="38"/>
        <v>0</v>
      </c>
      <c r="X36">
        <f t="shared" si="38"/>
        <v>0</v>
      </c>
      <c r="Y36">
        <f t="shared" si="38"/>
        <v>0</v>
      </c>
      <c r="Z36">
        <f t="shared" si="38"/>
        <v>0</v>
      </c>
      <c r="AA36">
        <f t="shared" si="38"/>
        <v>0</v>
      </c>
      <c r="AB36">
        <f t="shared" si="38"/>
        <v>0</v>
      </c>
      <c r="AC36">
        <f t="shared" si="38"/>
        <v>0</v>
      </c>
      <c r="AD36">
        <f t="shared" si="38"/>
        <v>0</v>
      </c>
      <c r="AE36">
        <f t="shared" si="38"/>
        <v>0</v>
      </c>
      <c r="AF36">
        <f t="shared" si="38"/>
        <v>0</v>
      </c>
      <c r="AG36">
        <f t="shared" si="38"/>
        <v>0</v>
      </c>
      <c r="AH36">
        <f t="shared" si="38"/>
        <v>0</v>
      </c>
      <c r="AI36">
        <f t="shared" si="38"/>
        <v>0</v>
      </c>
      <c r="AJ36">
        <f t="shared" ref="AJ36:BO36" si="39">Traded_emissions_rail_without_scheme_in*Appraisal_period</f>
        <v>0</v>
      </c>
      <c r="AK36">
        <f t="shared" si="39"/>
        <v>0</v>
      </c>
      <c r="AL36">
        <f t="shared" si="39"/>
        <v>0</v>
      </c>
      <c r="AM36">
        <f t="shared" si="39"/>
        <v>0</v>
      </c>
      <c r="AN36">
        <f t="shared" si="39"/>
        <v>0</v>
      </c>
      <c r="AO36">
        <f t="shared" si="39"/>
        <v>0</v>
      </c>
      <c r="AP36">
        <f t="shared" si="39"/>
        <v>0</v>
      </c>
      <c r="AQ36">
        <f t="shared" si="39"/>
        <v>0</v>
      </c>
      <c r="AR36">
        <f t="shared" si="39"/>
        <v>0</v>
      </c>
      <c r="AS36">
        <f t="shared" si="39"/>
        <v>0</v>
      </c>
      <c r="AT36">
        <f t="shared" si="39"/>
        <v>0</v>
      </c>
      <c r="AU36">
        <f t="shared" si="39"/>
        <v>0</v>
      </c>
      <c r="AV36">
        <f t="shared" si="39"/>
        <v>0</v>
      </c>
      <c r="AW36">
        <f t="shared" si="39"/>
        <v>0</v>
      </c>
      <c r="AX36">
        <f t="shared" si="39"/>
        <v>0</v>
      </c>
      <c r="AY36">
        <f t="shared" si="39"/>
        <v>0</v>
      </c>
      <c r="AZ36">
        <f t="shared" si="39"/>
        <v>0</v>
      </c>
      <c r="BA36">
        <f t="shared" si="39"/>
        <v>0</v>
      </c>
      <c r="BB36">
        <f t="shared" si="39"/>
        <v>0</v>
      </c>
      <c r="BC36">
        <f t="shared" si="39"/>
        <v>0</v>
      </c>
      <c r="BD36">
        <f t="shared" si="39"/>
        <v>0</v>
      </c>
      <c r="BE36">
        <f t="shared" si="39"/>
        <v>0</v>
      </c>
      <c r="BF36">
        <f t="shared" si="39"/>
        <v>0</v>
      </c>
      <c r="BG36">
        <f t="shared" si="39"/>
        <v>0</v>
      </c>
      <c r="BH36">
        <f t="shared" si="39"/>
        <v>0</v>
      </c>
      <c r="BI36">
        <f t="shared" si="39"/>
        <v>0</v>
      </c>
      <c r="BJ36">
        <f t="shared" si="39"/>
        <v>0</v>
      </c>
      <c r="BK36">
        <f t="shared" si="39"/>
        <v>0</v>
      </c>
      <c r="BL36">
        <f t="shared" si="39"/>
        <v>0</v>
      </c>
      <c r="BM36">
        <f t="shared" si="39"/>
        <v>0</v>
      </c>
      <c r="BN36">
        <f t="shared" si="39"/>
        <v>0</v>
      </c>
      <c r="BO36">
        <f t="shared" si="39"/>
        <v>0</v>
      </c>
      <c r="BP36">
        <f t="shared" ref="BP36:CP36" si="40">Traded_emissions_rail_without_scheme_in*Appraisal_period</f>
        <v>0</v>
      </c>
      <c r="BQ36">
        <f t="shared" si="40"/>
        <v>0</v>
      </c>
      <c r="BR36">
        <f t="shared" si="40"/>
        <v>0</v>
      </c>
      <c r="BS36">
        <f t="shared" si="40"/>
        <v>0</v>
      </c>
      <c r="BT36">
        <f t="shared" si="40"/>
        <v>0</v>
      </c>
      <c r="BU36">
        <f t="shared" si="40"/>
        <v>0</v>
      </c>
      <c r="BV36">
        <f t="shared" si="40"/>
        <v>0</v>
      </c>
      <c r="BW36">
        <f t="shared" si="40"/>
        <v>0</v>
      </c>
      <c r="BX36">
        <f t="shared" si="40"/>
        <v>0</v>
      </c>
      <c r="BY36">
        <f t="shared" si="40"/>
        <v>0</v>
      </c>
      <c r="BZ36">
        <f t="shared" si="40"/>
        <v>0</v>
      </c>
      <c r="CA36">
        <f t="shared" si="40"/>
        <v>0</v>
      </c>
      <c r="CB36">
        <f t="shared" si="40"/>
        <v>0</v>
      </c>
      <c r="CC36">
        <f t="shared" si="40"/>
        <v>0</v>
      </c>
      <c r="CD36">
        <f t="shared" si="40"/>
        <v>0</v>
      </c>
      <c r="CE36">
        <f t="shared" si="40"/>
        <v>0</v>
      </c>
      <c r="CF36">
        <f t="shared" si="40"/>
        <v>0</v>
      </c>
      <c r="CG36">
        <f t="shared" si="40"/>
        <v>0</v>
      </c>
      <c r="CH36">
        <f t="shared" si="40"/>
        <v>0</v>
      </c>
      <c r="CI36">
        <f t="shared" si="40"/>
        <v>0</v>
      </c>
      <c r="CJ36">
        <f t="shared" si="40"/>
        <v>0</v>
      </c>
      <c r="CK36">
        <f t="shared" si="40"/>
        <v>0</v>
      </c>
      <c r="CL36">
        <f t="shared" si="40"/>
        <v>0</v>
      </c>
      <c r="CM36">
        <f t="shared" si="40"/>
        <v>0</v>
      </c>
      <c r="CN36">
        <f t="shared" si="40"/>
        <v>0</v>
      </c>
      <c r="CO36">
        <f t="shared" si="40"/>
        <v>0</v>
      </c>
      <c r="CP36">
        <f t="shared" si="40"/>
        <v>0</v>
      </c>
      <c r="CQ36" s="62" t="s">
        <v>155</v>
      </c>
    </row>
    <row r="37" spans="2:95" outlineLevel="1" x14ac:dyDescent="0.25">
      <c r="B37" t="s">
        <v>67</v>
      </c>
      <c r="D37">
        <f t="shared" ref="D37:AI37" si="41">Traded_emissions_rail_with_scheme_in*Appraisal_period</f>
        <v>0</v>
      </c>
      <c r="E37">
        <f t="shared" si="41"/>
        <v>0</v>
      </c>
      <c r="F37">
        <f t="shared" si="41"/>
        <v>0</v>
      </c>
      <c r="G37">
        <f t="shared" si="41"/>
        <v>0</v>
      </c>
      <c r="H37">
        <f t="shared" si="41"/>
        <v>0</v>
      </c>
      <c r="I37">
        <f t="shared" si="41"/>
        <v>0</v>
      </c>
      <c r="J37">
        <f t="shared" si="41"/>
        <v>0</v>
      </c>
      <c r="K37">
        <f t="shared" si="41"/>
        <v>0</v>
      </c>
      <c r="L37">
        <f t="shared" si="41"/>
        <v>0</v>
      </c>
      <c r="M37">
        <f t="shared" si="41"/>
        <v>0</v>
      </c>
      <c r="N37">
        <f t="shared" si="41"/>
        <v>0</v>
      </c>
      <c r="O37">
        <f t="shared" si="41"/>
        <v>0</v>
      </c>
      <c r="P37">
        <f t="shared" si="41"/>
        <v>0</v>
      </c>
      <c r="Q37">
        <f t="shared" si="41"/>
        <v>0</v>
      </c>
      <c r="R37">
        <f t="shared" si="41"/>
        <v>0</v>
      </c>
      <c r="S37">
        <f t="shared" si="41"/>
        <v>0</v>
      </c>
      <c r="T37">
        <f t="shared" si="41"/>
        <v>0</v>
      </c>
      <c r="U37">
        <f t="shared" si="41"/>
        <v>0</v>
      </c>
      <c r="V37">
        <f t="shared" si="41"/>
        <v>0</v>
      </c>
      <c r="W37">
        <f t="shared" si="41"/>
        <v>0</v>
      </c>
      <c r="X37">
        <f t="shared" si="41"/>
        <v>0</v>
      </c>
      <c r="Y37">
        <f t="shared" si="41"/>
        <v>0</v>
      </c>
      <c r="Z37">
        <f t="shared" si="41"/>
        <v>0</v>
      </c>
      <c r="AA37">
        <f t="shared" si="41"/>
        <v>0</v>
      </c>
      <c r="AB37">
        <f t="shared" si="41"/>
        <v>0</v>
      </c>
      <c r="AC37">
        <f t="shared" si="41"/>
        <v>0</v>
      </c>
      <c r="AD37">
        <f t="shared" si="41"/>
        <v>0</v>
      </c>
      <c r="AE37">
        <f t="shared" si="41"/>
        <v>0</v>
      </c>
      <c r="AF37">
        <f t="shared" si="41"/>
        <v>0</v>
      </c>
      <c r="AG37">
        <f t="shared" si="41"/>
        <v>0</v>
      </c>
      <c r="AH37">
        <f t="shared" si="41"/>
        <v>0</v>
      </c>
      <c r="AI37">
        <f t="shared" si="41"/>
        <v>0</v>
      </c>
      <c r="AJ37">
        <f t="shared" ref="AJ37:BO37" si="42">Traded_emissions_rail_with_scheme_in*Appraisal_period</f>
        <v>0</v>
      </c>
      <c r="AK37">
        <f t="shared" si="42"/>
        <v>0</v>
      </c>
      <c r="AL37">
        <f t="shared" si="42"/>
        <v>0</v>
      </c>
      <c r="AM37">
        <f t="shared" si="42"/>
        <v>0</v>
      </c>
      <c r="AN37">
        <f t="shared" si="42"/>
        <v>0</v>
      </c>
      <c r="AO37">
        <f t="shared" si="42"/>
        <v>0</v>
      </c>
      <c r="AP37">
        <f t="shared" si="42"/>
        <v>0</v>
      </c>
      <c r="AQ37">
        <f t="shared" si="42"/>
        <v>0</v>
      </c>
      <c r="AR37">
        <f t="shared" si="42"/>
        <v>0</v>
      </c>
      <c r="AS37">
        <f t="shared" si="42"/>
        <v>0</v>
      </c>
      <c r="AT37">
        <f t="shared" si="42"/>
        <v>0</v>
      </c>
      <c r="AU37">
        <f t="shared" si="42"/>
        <v>0</v>
      </c>
      <c r="AV37">
        <f t="shared" si="42"/>
        <v>0</v>
      </c>
      <c r="AW37">
        <f t="shared" si="42"/>
        <v>0</v>
      </c>
      <c r="AX37">
        <f t="shared" si="42"/>
        <v>0</v>
      </c>
      <c r="AY37">
        <f t="shared" si="42"/>
        <v>0</v>
      </c>
      <c r="AZ37">
        <f t="shared" si="42"/>
        <v>0</v>
      </c>
      <c r="BA37">
        <f t="shared" si="42"/>
        <v>0</v>
      </c>
      <c r="BB37">
        <f t="shared" si="42"/>
        <v>0</v>
      </c>
      <c r="BC37">
        <f t="shared" si="42"/>
        <v>0</v>
      </c>
      <c r="BD37">
        <f t="shared" si="42"/>
        <v>0</v>
      </c>
      <c r="BE37">
        <f t="shared" si="42"/>
        <v>0</v>
      </c>
      <c r="BF37">
        <f t="shared" si="42"/>
        <v>0</v>
      </c>
      <c r="BG37">
        <f t="shared" si="42"/>
        <v>0</v>
      </c>
      <c r="BH37">
        <f t="shared" si="42"/>
        <v>0</v>
      </c>
      <c r="BI37">
        <f t="shared" si="42"/>
        <v>0</v>
      </c>
      <c r="BJ37">
        <f t="shared" si="42"/>
        <v>0</v>
      </c>
      <c r="BK37">
        <f t="shared" si="42"/>
        <v>0</v>
      </c>
      <c r="BL37">
        <f t="shared" si="42"/>
        <v>0</v>
      </c>
      <c r="BM37">
        <f t="shared" si="42"/>
        <v>0</v>
      </c>
      <c r="BN37">
        <f t="shared" si="42"/>
        <v>0</v>
      </c>
      <c r="BO37">
        <f t="shared" si="42"/>
        <v>0</v>
      </c>
      <c r="BP37">
        <f t="shared" ref="BP37:CP37" si="43">Traded_emissions_rail_with_scheme_in*Appraisal_period</f>
        <v>0</v>
      </c>
      <c r="BQ37">
        <f t="shared" si="43"/>
        <v>0</v>
      </c>
      <c r="BR37">
        <f t="shared" si="43"/>
        <v>0</v>
      </c>
      <c r="BS37">
        <f t="shared" si="43"/>
        <v>0</v>
      </c>
      <c r="BT37">
        <f t="shared" si="43"/>
        <v>0</v>
      </c>
      <c r="BU37">
        <f t="shared" si="43"/>
        <v>0</v>
      </c>
      <c r="BV37">
        <f t="shared" si="43"/>
        <v>0</v>
      </c>
      <c r="BW37">
        <f t="shared" si="43"/>
        <v>0</v>
      </c>
      <c r="BX37">
        <f t="shared" si="43"/>
        <v>0</v>
      </c>
      <c r="BY37">
        <f t="shared" si="43"/>
        <v>0</v>
      </c>
      <c r="BZ37">
        <f t="shared" si="43"/>
        <v>0</v>
      </c>
      <c r="CA37">
        <f t="shared" si="43"/>
        <v>0</v>
      </c>
      <c r="CB37">
        <f t="shared" si="43"/>
        <v>0</v>
      </c>
      <c r="CC37">
        <f t="shared" si="43"/>
        <v>0</v>
      </c>
      <c r="CD37">
        <f t="shared" si="43"/>
        <v>0</v>
      </c>
      <c r="CE37">
        <f t="shared" si="43"/>
        <v>0</v>
      </c>
      <c r="CF37">
        <f t="shared" si="43"/>
        <v>0</v>
      </c>
      <c r="CG37">
        <f t="shared" si="43"/>
        <v>0</v>
      </c>
      <c r="CH37">
        <f t="shared" si="43"/>
        <v>0</v>
      </c>
      <c r="CI37">
        <f t="shared" si="43"/>
        <v>0</v>
      </c>
      <c r="CJ37">
        <f t="shared" si="43"/>
        <v>0</v>
      </c>
      <c r="CK37">
        <f t="shared" si="43"/>
        <v>0</v>
      </c>
      <c r="CL37">
        <f t="shared" si="43"/>
        <v>0</v>
      </c>
      <c r="CM37">
        <f t="shared" si="43"/>
        <v>0</v>
      </c>
      <c r="CN37">
        <f t="shared" si="43"/>
        <v>0</v>
      </c>
      <c r="CO37">
        <f t="shared" si="43"/>
        <v>0</v>
      </c>
      <c r="CP37">
        <f t="shared" si="43"/>
        <v>0</v>
      </c>
      <c r="CQ37" s="62" t="s">
        <v>156</v>
      </c>
    </row>
    <row r="38" spans="2:95" outlineLevel="1" x14ac:dyDescent="0.25">
      <c r="B38" t="s">
        <v>146</v>
      </c>
      <c r="D38">
        <f t="shared" ref="D38:AI38" si="44">Traded_emissions_rail_with_scheme-Traded_emissions_rail_without_scheme</f>
        <v>0</v>
      </c>
      <c r="E38">
        <f t="shared" si="44"/>
        <v>0</v>
      </c>
      <c r="F38">
        <f t="shared" si="44"/>
        <v>0</v>
      </c>
      <c r="G38">
        <f t="shared" si="44"/>
        <v>0</v>
      </c>
      <c r="H38">
        <f t="shared" si="44"/>
        <v>0</v>
      </c>
      <c r="I38">
        <f t="shared" si="44"/>
        <v>0</v>
      </c>
      <c r="J38">
        <f t="shared" si="44"/>
        <v>0</v>
      </c>
      <c r="K38">
        <f t="shared" si="44"/>
        <v>0</v>
      </c>
      <c r="L38">
        <f t="shared" si="44"/>
        <v>0</v>
      </c>
      <c r="M38">
        <f t="shared" si="44"/>
        <v>0</v>
      </c>
      <c r="N38">
        <f t="shared" si="44"/>
        <v>0</v>
      </c>
      <c r="O38">
        <f t="shared" si="44"/>
        <v>0</v>
      </c>
      <c r="P38">
        <f t="shared" si="44"/>
        <v>0</v>
      </c>
      <c r="Q38">
        <f t="shared" si="44"/>
        <v>0</v>
      </c>
      <c r="R38">
        <f t="shared" si="44"/>
        <v>0</v>
      </c>
      <c r="S38">
        <f t="shared" si="44"/>
        <v>0</v>
      </c>
      <c r="T38">
        <f t="shared" si="44"/>
        <v>0</v>
      </c>
      <c r="U38">
        <f t="shared" si="44"/>
        <v>0</v>
      </c>
      <c r="V38">
        <f t="shared" si="44"/>
        <v>0</v>
      </c>
      <c r="W38">
        <f t="shared" si="44"/>
        <v>0</v>
      </c>
      <c r="X38">
        <f t="shared" si="44"/>
        <v>0</v>
      </c>
      <c r="Y38">
        <f t="shared" si="44"/>
        <v>0</v>
      </c>
      <c r="Z38">
        <f t="shared" si="44"/>
        <v>0</v>
      </c>
      <c r="AA38">
        <f t="shared" si="44"/>
        <v>0</v>
      </c>
      <c r="AB38">
        <f t="shared" si="44"/>
        <v>0</v>
      </c>
      <c r="AC38">
        <f t="shared" si="44"/>
        <v>0</v>
      </c>
      <c r="AD38">
        <f t="shared" si="44"/>
        <v>0</v>
      </c>
      <c r="AE38">
        <f t="shared" si="44"/>
        <v>0</v>
      </c>
      <c r="AF38">
        <f t="shared" si="44"/>
        <v>0</v>
      </c>
      <c r="AG38">
        <f t="shared" si="44"/>
        <v>0</v>
      </c>
      <c r="AH38">
        <f t="shared" si="44"/>
        <v>0</v>
      </c>
      <c r="AI38">
        <f t="shared" si="44"/>
        <v>0</v>
      </c>
      <c r="AJ38">
        <f t="shared" ref="AJ38:BO38" si="45">Traded_emissions_rail_with_scheme-Traded_emissions_rail_without_scheme</f>
        <v>0</v>
      </c>
      <c r="AK38">
        <f t="shared" si="45"/>
        <v>0</v>
      </c>
      <c r="AL38">
        <f t="shared" si="45"/>
        <v>0</v>
      </c>
      <c r="AM38">
        <f t="shared" si="45"/>
        <v>0</v>
      </c>
      <c r="AN38">
        <f t="shared" si="45"/>
        <v>0</v>
      </c>
      <c r="AO38">
        <f t="shared" si="45"/>
        <v>0</v>
      </c>
      <c r="AP38">
        <f t="shared" si="45"/>
        <v>0</v>
      </c>
      <c r="AQ38">
        <f t="shared" si="45"/>
        <v>0</v>
      </c>
      <c r="AR38">
        <f t="shared" si="45"/>
        <v>0</v>
      </c>
      <c r="AS38">
        <f t="shared" si="45"/>
        <v>0</v>
      </c>
      <c r="AT38">
        <f t="shared" si="45"/>
        <v>0</v>
      </c>
      <c r="AU38">
        <f t="shared" si="45"/>
        <v>0</v>
      </c>
      <c r="AV38">
        <f t="shared" si="45"/>
        <v>0</v>
      </c>
      <c r="AW38">
        <f t="shared" si="45"/>
        <v>0</v>
      </c>
      <c r="AX38">
        <f t="shared" si="45"/>
        <v>0</v>
      </c>
      <c r="AY38">
        <f t="shared" si="45"/>
        <v>0</v>
      </c>
      <c r="AZ38">
        <f t="shared" si="45"/>
        <v>0</v>
      </c>
      <c r="BA38">
        <f t="shared" si="45"/>
        <v>0</v>
      </c>
      <c r="BB38">
        <f t="shared" si="45"/>
        <v>0</v>
      </c>
      <c r="BC38">
        <f t="shared" si="45"/>
        <v>0</v>
      </c>
      <c r="BD38">
        <f t="shared" si="45"/>
        <v>0</v>
      </c>
      <c r="BE38">
        <f t="shared" si="45"/>
        <v>0</v>
      </c>
      <c r="BF38">
        <f t="shared" si="45"/>
        <v>0</v>
      </c>
      <c r="BG38">
        <f t="shared" si="45"/>
        <v>0</v>
      </c>
      <c r="BH38">
        <f t="shared" si="45"/>
        <v>0</v>
      </c>
      <c r="BI38">
        <f t="shared" si="45"/>
        <v>0</v>
      </c>
      <c r="BJ38">
        <f t="shared" si="45"/>
        <v>0</v>
      </c>
      <c r="BK38">
        <f t="shared" si="45"/>
        <v>0</v>
      </c>
      <c r="BL38">
        <f t="shared" si="45"/>
        <v>0</v>
      </c>
      <c r="BM38">
        <f t="shared" si="45"/>
        <v>0</v>
      </c>
      <c r="BN38">
        <f t="shared" si="45"/>
        <v>0</v>
      </c>
      <c r="BO38">
        <f t="shared" si="45"/>
        <v>0</v>
      </c>
      <c r="BP38">
        <f t="shared" ref="BP38:CP38" si="46">Traded_emissions_rail_with_scheme-Traded_emissions_rail_without_scheme</f>
        <v>0</v>
      </c>
      <c r="BQ38">
        <f t="shared" si="46"/>
        <v>0</v>
      </c>
      <c r="BR38">
        <f t="shared" si="46"/>
        <v>0</v>
      </c>
      <c r="BS38">
        <f t="shared" si="46"/>
        <v>0</v>
      </c>
      <c r="BT38">
        <f t="shared" si="46"/>
        <v>0</v>
      </c>
      <c r="BU38">
        <f t="shared" si="46"/>
        <v>0</v>
      </c>
      <c r="BV38">
        <f t="shared" si="46"/>
        <v>0</v>
      </c>
      <c r="BW38">
        <f t="shared" si="46"/>
        <v>0</v>
      </c>
      <c r="BX38">
        <f t="shared" si="46"/>
        <v>0</v>
      </c>
      <c r="BY38">
        <f t="shared" si="46"/>
        <v>0</v>
      </c>
      <c r="BZ38">
        <f t="shared" si="46"/>
        <v>0</v>
      </c>
      <c r="CA38">
        <f t="shared" si="46"/>
        <v>0</v>
      </c>
      <c r="CB38">
        <f t="shared" si="46"/>
        <v>0</v>
      </c>
      <c r="CC38">
        <f t="shared" si="46"/>
        <v>0</v>
      </c>
      <c r="CD38">
        <f t="shared" si="46"/>
        <v>0</v>
      </c>
      <c r="CE38">
        <f t="shared" si="46"/>
        <v>0</v>
      </c>
      <c r="CF38">
        <f t="shared" si="46"/>
        <v>0</v>
      </c>
      <c r="CG38">
        <f t="shared" si="46"/>
        <v>0</v>
      </c>
      <c r="CH38">
        <f t="shared" si="46"/>
        <v>0</v>
      </c>
      <c r="CI38">
        <f t="shared" si="46"/>
        <v>0</v>
      </c>
      <c r="CJ38">
        <f t="shared" si="46"/>
        <v>0</v>
      </c>
      <c r="CK38">
        <f t="shared" si="46"/>
        <v>0</v>
      </c>
      <c r="CL38">
        <f t="shared" si="46"/>
        <v>0</v>
      </c>
      <c r="CM38">
        <f t="shared" si="46"/>
        <v>0</v>
      </c>
      <c r="CN38">
        <f t="shared" si="46"/>
        <v>0</v>
      </c>
      <c r="CO38">
        <f t="shared" si="46"/>
        <v>0</v>
      </c>
      <c r="CP38">
        <f t="shared" si="46"/>
        <v>0</v>
      </c>
      <c r="CQ38" s="62" t="s">
        <v>157</v>
      </c>
    </row>
    <row r="39" spans="2:95" outlineLevel="1" x14ac:dyDescent="0.25"/>
    <row r="40" spans="2:95" outlineLevel="1" x14ac:dyDescent="0.25">
      <c r="B40" t="s">
        <v>158</v>
      </c>
      <c r="D40">
        <f t="shared" ref="D40:AI40" si="47">Traded_emissions_road_change+Traded_emissions_rail_change</f>
        <v>0</v>
      </c>
      <c r="E40">
        <f t="shared" si="47"/>
        <v>0</v>
      </c>
      <c r="F40">
        <f t="shared" si="47"/>
        <v>0</v>
      </c>
      <c r="G40">
        <f t="shared" si="47"/>
        <v>0</v>
      </c>
      <c r="H40">
        <f t="shared" si="47"/>
        <v>0</v>
      </c>
      <c r="I40">
        <f t="shared" si="47"/>
        <v>0</v>
      </c>
      <c r="J40">
        <f t="shared" si="47"/>
        <v>0</v>
      </c>
      <c r="K40">
        <f t="shared" si="47"/>
        <v>0</v>
      </c>
      <c r="L40">
        <f t="shared" si="47"/>
        <v>0</v>
      </c>
      <c r="M40">
        <f t="shared" si="47"/>
        <v>0</v>
      </c>
      <c r="N40">
        <f t="shared" si="47"/>
        <v>0</v>
      </c>
      <c r="O40">
        <f t="shared" si="47"/>
        <v>0</v>
      </c>
      <c r="P40">
        <f t="shared" si="47"/>
        <v>0</v>
      </c>
      <c r="Q40">
        <f t="shared" si="47"/>
        <v>0</v>
      </c>
      <c r="R40">
        <f t="shared" si="47"/>
        <v>-22.502065441274397</v>
      </c>
      <c r="S40">
        <f t="shared" si="47"/>
        <v>-21.395491743095647</v>
      </c>
      <c r="T40">
        <f t="shared" si="47"/>
        <v>-20.288918044916898</v>
      </c>
      <c r="U40">
        <f t="shared" si="47"/>
        <v>-19.182344346738148</v>
      </c>
      <c r="V40">
        <f t="shared" si="47"/>
        <v>-18.075770648559399</v>
      </c>
      <c r="W40">
        <f t="shared" si="47"/>
        <v>-16.969196950380649</v>
      </c>
      <c r="X40">
        <f t="shared" si="47"/>
        <v>-15.8626232522019</v>
      </c>
      <c r="Y40">
        <f t="shared" si="47"/>
        <v>-14.75604955402315</v>
      </c>
      <c r="Z40">
        <f t="shared" si="47"/>
        <v>-13.6494758558444</v>
      </c>
      <c r="AA40">
        <f t="shared" si="47"/>
        <v>-12.542902157665651</v>
      </c>
      <c r="AB40">
        <f t="shared" si="47"/>
        <v>-11.436328459486901</v>
      </c>
      <c r="AC40">
        <f t="shared" si="47"/>
        <v>-10.329754761308152</v>
      </c>
      <c r="AD40">
        <f t="shared" si="47"/>
        <v>-9.2231810631294024</v>
      </c>
      <c r="AE40">
        <f t="shared" si="47"/>
        <v>-8.1166073649506529</v>
      </c>
      <c r="AF40">
        <f t="shared" si="47"/>
        <v>-7.0100336667719034</v>
      </c>
      <c r="AG40">
        <f t="shared" si="47"/>
        <v>-5.9034599685929834</v>
      </c>
      <c r="AH40">
        <f t="shared" si="47"/>
        <v>-5.9034599685929834</v>
      </c>
      <c r="AI40">
        <f t="shared" si="47"/>
        <v>-5.9034599685929834</v>
      </c>
      <c r="AJ40">
        <f t="shared" ref="AJ40:BO40" si="48">Traded_emissions_road_change+Traded_emissions_rail_change</f>
        <v>-5.9034599685929834</v>
      </c>
      <c r="AK40">
        <f t="shared" si="48"/>
        <v>-5.9034599685929834</v>
      </c>
      <c r="AL40">
        <f t="shared" si="48"/>
        <v>-5.9034599685929834</v>
      </c>
      <c r="AM40">
        <f t="shared" si="48"/>
        <v>-5.9034599685929834</v>
      </c>
      <c r="AN40">
        <f t="shared" si="48"/>
        <v>-5.9034599685929834</v>
      </c>
      <c r="AO40">
        <f t="shared" si="48"/>
        <v>-5.9034599685929834</v>
      </c>
      <c r="AP40">
        <f t="shared" si="48"/>
        <v>-5.9034599685929834</v>
      </c>
      <c r="AQ40">
        <f t="shared" si="48"/>
        <v>-5.9034599685929834</v>
      </c>
      <c r="AR40">
        <f t="shared" si="48"/>
        <v>-5.9034599685929834</v>
      </c>
      <c r="AS40">
        <f t="shared" si="48"/>
        <v>-5.9034599685929834</v>
      </c>
      <c r="AT40">
        <f t="shared" si="48"/>
        <v>-5.9034599685929834</v>
      </c>
      <c r="AU40">
        <f t="shared" si="48"/>
        <v>-5.9034599685929834</v>
      </c>
      <c r="AV40">
        <f t="shared" si="48"/>
        <v>-5.9034599685929834</v>
      </c>
      <c r="AW40">
        <f t="shared" si="48"/>
        <v>-5.9034599685929834</v>
      </c>
      <c r="AX40">
        <f t="shared" si="48"/>
        <v>-5.9034599685929834</v>
      </c>
      <c r="AY40">
        <f t="shared" si="48"/>
        <v>-5.9034599685929834</v>
      </c>
      <c r="AZ40">
        <f t="shared" si="48"/>
        <v>-5.9034599685929834</v>
      </c>
      <c r="BA40">
        <f t="shared" si="48"/>
        <v>-5.9034599685929834</v>
      </c>
      <c r="BB40">
        <f t="shared" si="48"/>
        <v>-5.9034599685929834</v>
      </c>
      <c r="BC40">
        <f t="shared" si="48"/>
        <v>-5.9034599685929834</v>
      </c>
      <c r="BD40">
        <f t="shared" si="48"/>
        <v>-5.9034599685929834</v>
      </c>
      <c r="BE40">
        <f t="shared" si="48"/>
        <v>-5.9034599685929834</v>
      </c>
      <c r="BF40">
        <f t="shared" si="48"/>
        <v>-5.9034599685929834</v>
      </c>
      <c r="BG40">
        <f t="shared" si="48"/>
        <v>-5.9034599685929834</v>
      </c>
      <c r="BH40">
        <f t="shared" si="48"/>
        <v>-5.9034599685929834</v>
      </c>
      <c r="BI40">
        <f t="shared" si="48"/>
        <v>-5.9034599685929834</v>
      </c>
      <c r="BJ40">
        <f t="shared" si="48"/>
        <v>-5.9034599685929834</v>
      </c>
      <c r="BK40">
        <f t="shared" si="48"/>
        <v>-5.9034599685929834</v>
      </c>
      <c r="BL40">
        <f t="shared" si="48"/>
        <v>-5.9034599685929834</v>
      </c>
      <c r="BM40">
        <f t="shared" si="48"/>
        <v>-5.9034599685929834</v>
      </c>
      <c r="BN40">
        <f t="shared" si="48"/>
        <v>-5.9034599685929834</v>
      </c>
      <c r="BO40">
        <f t="shared" si="48"/>
        <v>-5.9034599685929834</v>
      </c>
      <c r="BP40">
        <f t="shared" ref="BP40:CP40" si="49">Traded_emissions_road_change+Traded_emissions_rail_change</f>
        <v>-5.9034599685929834</v>
      </c>
      <c r="BQ40">
        <f t="shared" si="49"/>
        <v>-5.9034599685929834</v>
      </c>
      <c r="BR40">
        <f t="shared" si="49"/>
        <v>-5.9034599685929834</v>
      </c>
      <c r="BS40">
        <f t="shared" si="49"/>
        <v>-5.9034599685929834</v>
      </c>
      <c r="BT40">
        <f t="shared" si="49"/>
        <v>-5.9034599685929834</v>
      </c>
      <c r="BU40">
        <f t="shared" si="49"/>
        <v>-5.9034599685929834</v>
      </c>
      <c r="BV40">
        <f t="shared" si="49"/>
        <v>-5.9034599685929834</v>
      </c>
      <c r="BW40">
        <f t="shared" si="49"/>
        <v>-5.9034599685929834</v>
      </c>
      <c r="BX40">
        <f t="shared" si="49"/>
        <v>-5.9034599685929834</v>
      </c>
      <c r="BY40">
        <f t="shared" si="49"/>
        <v>-5.9034599685929834</v>
      </c>
      <c r="BZ40">
        <f t="shared" si="49"/>
        <v>0</v>
      </c>
      <c r="CA40">
        <f t="shared" si="49"/>
        <v>0</v>
      </c>
      <c r="CB40">
        <f t="shared" si="49"/>
        <v>0</v>
      </c>
      <c r="CC40">
        <f t="shared" si="49"/>
        <v>0</v>
      </c>
      <c r="CD40">
        <f t="shared" si="49"/>
        <v>0</v>
      </c>
      <c r="CE40">
        <f t="shared" si="49"/>
        <v>0</v>
      </c>
      <c r="CF40">
        <f t="shared" si="49"/>
        <v>0</v>
      </c>
      <c r="CG40">
        <f t="shared" si="49"/>
        <v>0</v>
      </c>
      <c r="CH40">
        <f t="shared" si="49"/>
        <v>0</v>
      </c>
      <c r="CI40">
        <f t="shared" si="49"/>
        <v>0</v>
      </c>
      <c r="CJ40">
        <f t="shared" si="49"/>
        <v>0</v>
      </c>
      <c r="CK40">
        <f t="shared" si="49"/>
        <v>0</v>
      </c>
      <c r="CL40">
        <f t="shared" si="49"/>
        <v>0</v>
      </c>
      <c r="CM40">
        <f t="shared" si="49"/>
        <v>0</v>
      </c>
      <c r="CN40">
        <f t="shared" si="49"/>
        <v>0</v>
      </c>
      <c r="CO40">
        <f t="shared" si="49"/>
        <v>0</v>
      </c>
      <c r="CP40">
        <f t="shared" si="49"/>
        <v>0</v>
      </c>
      <c r="CQ40" s="62" t="s">
        <v>159</v>
      </c>
    </row>
    <row r="41" spans="2:95" outlineLevel="1" x14ac:dyDescent="0.25">
      <c r="CQ41" s="62"/>
    </row>
    <row r="42" spans="2:95" outlineLevel="1" x14ac:dyDescent="0.25">
      <c r="B42" t="s">
        <v>150</v>
      </c>
      <c r="C42">
        <f>SUM(Traded_emissions_TOTAL_change)</f>
        <v>-486.9964418970315</v>
      </c>
      <c r="D42" s="62" t="s">
        <v>160</v>
      </c>
      <c r="CQ42" s="62"/>
    </row>
    <row r="43" spans="2:95" outlineLevel="1" x14ac:dyDescent="0.25"/>
    <row r="44" spans="2:95" s="67" customFormat="1" ht="15.75" outlineLevel="1" x14ac:dyDescent="0.25">
      <c r="B44" s="67" t="s">
        <v>161</v>
      </c>
      <c r="D44" s="67">
        <f t="shared" ref="D44:AI44" si="50">Traded_emissions_TOTAL_change+Non_traded_emissions_TOTAL_change</f>
        <v>0</v>
      </c>
      <c r="E44" s="67">
        <f t="shared" si="50"/>
        <v>0</v>
      </c>
      <c r="F44" s="67">
        <f t="shared" si="50"/>
        <v>0</v>
      </c>
      <c r="G44" s="67">
        <f t="shared" si="50"/>
        <v>0</v>
      </c>
      <c r="H44" s="67">
        <f t="shared" si="50"/>
        <v>0</v>
      </c>
      <c r="I44" s="67">
        <f t="shared" si="50"/>
        <v>0</v>
      </c>
      <c r="J44" s="67">
        <f t="shared" si="50"/>
        <v>0</v>
      </c>
      <c r="K44" s="67">
        <f>Traded_emissions_TOTAL_change+Non_traded_emissions_TOTAL_change</f>
        <v>0</v>
      </c>
      <c r="L44" s="67">
        <f t="shared" si="50"/>
        <v>0</v>
      </c>
      <c r="M44" s="67">
        <f t="shared" si="50"/>
        <v>0</v>
      </c>
      <c r="N44" s="67">
        <f t="shared" si="50"/>
        <v>0</v>
      </c>
      <c r="O44" s="67">
        <f t="shared" si="50"/>
        <v>0</v>
      </c>
      <c r="P44" s="67">
        <f t="shared" si="50"/>
        <v>0</v>
      </c>
      <c r="Q44" s="67">
        <f t="shared" si="50"/>
        <v>0</v>
      </c>
      <c r="R44" s="67">
        <f t="shared" si="50"/>
        <v>-3317.1946429672294</v>
      </c>
      <c r="S44" s="67">
        <f t="shared" si="50"/>
        <v>-3201.8289563768476</v>
      </c>
      <c r="T44" s="67">
        <f t="shared" si="50"/>
        <v>-3086.4632697864658</v>
      </c>
      <c r="U44" s="67">
        <f t="shared" si="50"/>
        <v>-2971.0975831960841</v>
      </c>
      <c r="V44" s="67">
        <f t="shared" si="50"/>
        <v>-2855.7318966057019</v>
      </c>
      <c r="W44" s="67">
        <f t="shared" si="50"/>
        <v>-2740.3662100153201</v>
      </c>
      <c r="X44" s="67">
        <f t="shared" si="50"/>
        <v>-2625.0005234249384</v>
      </c>
      <c r="Y44" s="67">
        <f t="shared" si="50"/>
        <v>-2509.6348368345566</v>
      </c>
      <c r="Z44" s="67">
        <f t="shared" si="50"/>
        <v>-2394.2691502441744</v>
      </c>
      <c r="AA44" s="67">
        <f t="shared" si="50"/>
        <v>-2278.9034636537926</v>
      </c>
      <c r="AB44" s="67">
        <f t="shared" si="50"/>
        <v>-2163.5377770634109</v>
      </c>
      <c r="AC44" s="67">
        <f t="shared" si="50"/>
        <v>-2048.1720904730291</v>
      </c>
      <c r="AD44" s="67">
        <f t="shared" si="50"/>
        <v>-1932.8064038826471</v>
      </c>
      <c r="AE44" s="67">
        <f t="shared" si="50"/>
        <v>-1817.4407172922652</v>
      </c>
      <c r="AF44" s="67">
        <f t="shared" si="50"/>
        <v>-1702.0750307018834</v>
      </c>
      <c r="AG44" s="67">
        <f t="shared" si="50"/>
        <v>-1586.7093441115048</v>
      </c>
      <c r="AH44" s="67">
        <f t="shared" si="50"/>
        <v>-1586.7093441115048</v>
      </c>
      <c r="AI44" s="67">
        <f t="shared" si="50"/>
        <v>-1586.7093441115048</v>
      </c>
      <c r="AJ44" s="67">
        <f t="shared" ref="AJ44:BO44" si="51">Traded_emissions_TOTAL_change+Non_traded_emissions_TOTAL_change</f>
        <v>-1586.7093441115048</v>
      </c>
      <c r="AK44" s="67">
        <f t="shared" si="51"/>
        <v>-1586.7093441115048</v>
      </c>
      <c r="AL44" s="67">
        <f t="shared" si="51"/>
        <v>-1586.7093441115048</v>
      </c>
      <c r="AM44" s="67">
        <f t="shared" si="51"/>
        <v>-1586.7093441115048</v>
      </c>
      <c r="AN44" s="67">
        <f t="shared" si="51"/>
        <v>-1586.7093441115048</v>
      </c>
      <c r="AO44" s="67">
        <f t="shared" si="51"/>
        <v>-1586.7093441115048</v>
      </c>
      <c r="AP44" s="67">
        <f t="shared" si="51"/>
        <v>-1586.7093441115048</v>
      </c>
      <c r="AQ44" s="67">
        <f t="shared" si="51"/>
        <v>-1586.7093441115048</v>
      </c>
      <c r="AR44" s="67">
        <f t="shared" si="51"/>
        <v>-1586.7093441115048</v>
      </c>
      <c r="AS44" s="67">
        <f t="shared" si="51"/>
        <v>-1586.7093441115048</v>
      </c>
      <c r="AT44" s="67">
        <f t="shared" si="51"/>
        <v>-1586.7093441115048</v>
      </c>
      <c r="AU44" s="67">
        <f t="shared" si="51"/>
        <v>-1586.7093441115048</v>
      </c>
      <c r="AV44" s="67">
        <f t="shared" si="51"/>
        <v>-1586.7093441115048</v>
      </c>
      <c r="AW44" s="67">
        <f t="shared" si="51"/>
        <v>-1586.7093441115048</v>
      </c>
      <c r="AX44" s="67">
        <f t="shared" si="51"/>
        <v>-1586.7093441115048</v>
      </c>
      <c r="AY44" s="67">
        <f t="shared" si="51"/>
        <v>-1586.7093441115048</v>
      </c>
      <c r="AZ44" s="67">
        <f t="shared" si="51"/>
        <v>-1586.7093441115048</v>
      </c>
      <c r="BA44" s="67">
        <f t="shared" si="51"/>
        <v>-1586.7093441115048</v>
      </c>
      <c r="BB44" s="67">
        <f t="shared" si="51"/>
        <v>-1586.7093441115048</v>
      </c>
      <c r="BC44" s="67">
        <f t="shared" si="51"/>
        <v>-1586.7093441115048</v>
      </c>
      <c r="BD44" s="67">
        <f t="shared" si="51"/>
        <v>-1586.7093441115048</v>
      </c>
      <c r="BE44" s="67">
        <f t="shared" si="51"/>
        <v>-1586.7093441115048</v>
      </c>
      <c r="BF44" s="67">
        <f t="shared" si="51"/>
        <v>-1586.7093441115048</v>
      </c>
      <c r="BG44" s="67">
        <f t="shared" si="51"/>
        <v>-1586.7093441115048</v>
      </c>
      <c r="BH44" s="67">
        <f t="shared" si="51"/>
        <v>-1586.7093441115048</v>
      </c>
      <c r="BI44" s="67">
        <f t="shared" si="51"/>
        <v>-1586.7093441115048</v>
      </c>
      <c r="BJ44" s="67">
        <f t="shared" si="51"/>
        <v>-1586.7093441115048</v>
      </c>
      <c r="BK44" s="67">
        <f t="shared" si="51"/>
        <v>-1586.7093441115048</v>
      </c>
      <c r="BL44" s="67">
        <f t="shared" si="51"/>
        <v>-1586.7093441115048</v>
      </c>
      <c r="BM44" s="67">
        <f t="shared" si="51"/>
        <v>-1586.7093441115048</v>
      </c>
      <c r="BN44" s="67">
        <f t="shared" si="51"/>
        <v>-1586.7093441115048</v>
      </c>
      <c r="BO44" s="67">
        <f t="shared" si="51"/>
        <v>-1586.7093441115048</v>
      </c>
      <c r="BP44" s="67">
        <f t="shared" ref="BP44:CP44" si="52">Traded_emissions_TOTAL_change+Non_traded_emissions_TOTAL_change</f>
        <v>-1586.7093441115048</v>
      </c>
      <c r="BQ44" s="67">
        <f t="shared" si="52"/>
        <v>-1586.7093441115048</v>
      </c>
      <c r="BR44" s="67">
        <f t="shared" si="52"/>
        <v>-1586.7093441115048</v>
      </c>
      <c r="BS44" s="67">
        <f t="shared" si="52"/>
        <v>-1586.7093441115048</v>
      </c>
      <c r="BT44" s="67">
        <f t="shared" si="52"/>
        <v>-1586.7093441115048</v>
      </c>
      <c r="BU44" s="67">
        <f t="shared" si="52"/>
        <v>-1586.7093441115048</v>
      </c>
      <c r="BV44" s="67">
        <f t="shared" si="52"/>
        <v>-1586.7093441115048</v>
      </c>
      <c r="BW44" s="67">
        <f t="shared" si="52"/>
        <v>-1586.7093441115048</v>
      </c>
      <c r="BX44" s="67">
        <f t="shared" si="52"/>
        <v>-1586.7093441115048</v>
      </c>
      <c r="BY44" s="67">
        <f t="shared" si="52"/>
        <v>-1586.7093441115048</v>
      </c>
      <c r="BZ44" s="67">
        <f t="shared" si="52"/>
        <v>0</v>
      </c>
      <c r="CA44" s="67">
        <f t="shared" si="52"/>
        <v>0</v>
      </c>
      <c r="CB44" s="67">
        <f t="shared" si="52"/>
        <v>0</v>
      </c>
      <c r="CC44" s="67">
        <f t="shared" si="52"/>
        <v>0</v>
      </c>
      <c r="CD44" s="67">
        <f t="shared" si="52"/>
        <v>0</v>
      </c>
      <c r="CE44" s="67">
        <f t="shared" si="52"/>
        <v>0</v>
      </c>
      <c r="CF44" s="67">
        <f t="shared" si="52"/>
        <v>0</v>
      </c>
      <c r="CG44" s="67">
        <f t="shared" si="52"/>
        <v>0</v>
      </c>
      <c r="CH44" s="67">
        <f t="shared" si="52"/>
        <v>0</v>
      </c>
      <c r="CI44" s="67">
        <f t="shared" si="52"/>
        <v>0</v>
      </c>
      <c r="CJ44" s="67">
        <f t="shared" si="52"/>
        <v>0</v>
      </c>
      <c r="CK44" s="67">
        <f t="shared" si="52"/>
        <v>0</v>
      </c>
      <c r="CL44" s="67">
        <f t="shared" si="52"/>
        <v>0</v>
      </c>
      <c r="CM44" s="67">
        <f t="shared" si="52"/>
        <v>0</v>
      </c>
      <c r="CN44" s="67">
        <f t="shared" si="52"/>
        <v>0</v>
      </c>
      <c r="CO44" s="67">
        <f t="shared" si="52"/>
        <v>0</v>
      </c>
      <c r="CP44" s="67">
        <f t="shared" si="52"/>
        <v>0</v>
      </c>
      <c r="CQ44" s="75" t="s">
        <v>162</v>
      </c>
    </row>
    <row r="45" spans="2:95" outlineLevel="1" x14ac:dyDescent="0.25"/>
    <row r="46" spans="2:95" outlineLevel="1" x14ac:dyDescent="0.25">
      <c r="B46" t="s">
        <v>150</v>
      </c>
      <c r="C46">
        <f>SUM(CO2e_emissions_TOTAL_change)</f>
        <v>-109046.44303753594</v>
      </c>
      <c r="D46" s="62" t="s">
        <v>163</v>
      </c>
    </row>
    <row r="47" spans="2:95" outlineLevel="1" x14ac:dyDescent="0.25">
      <c r="B47" t="s">
        <v>164</v>
      </c>
      <c r="C47">
        <f>SUMPRODUCT(CO2e_emissions_TOTAL_change,Opening_year_mask)</f>
        <v>-3317.1946429672294</v>
      </c>
      <c r="D47" s="62" t="s">
        <v>165</v>
      </c>
    </row>
    <row r="48" spans="2:95" x14ac:dyDescent="0.25"/>
    <row r="49" spans="2:95" s="66" customFormat="1" ht="18.75" x14ac:dyDescent="0.3">
      <c r="B49" s="66" t="s">
        <v>166</v>
      </c>
    </row>
    <row r="50" spans="2:95" outlineLevel="1" x14ac:dyDescent="0.25"/>
    <row r="51" spans="2:95" outlineLevel="1" x14ac:dyDescent="0.25">
      <c r="B51" t="s">
        <v>111</v>
      </c>
      <c r="C51" s="76">
        <f>Carbon_budget_1_start_in</f>
        <v>2008</v>
      </c>
      <c r="D51" s="77" t="s">
        <v>167</v>
      </c>
    </row>
    <row r="52" spans="2:95" outlineLevel="1" x14ac:dyDescent="0.25">
      <c r="B52" t="s">
        <v>113</v>
      </c>
      <c r="C52" s="76">
        <f>Carbon_budget_1_end_in</f>
        <v>2012</v>
      </c>
      <c r="D52" s="77" t="s">
        <v>168</v>
      </c>
    </row>
    <row r="53" spans="2:95" outlineLevel="1" x14ac:dyDescent="0.25">
      <c r="B53" t="s">
        <v>115</v>
      </c>
      <c r="C53" s="76">
        <f>Carbon_budget_2_start_in</f>
        <v>2013</v>
      </c>
      <c r="D53" s="77" t="s">
        <v>169</v>
      </c>
    </row>
    <row r="54" spans="2:95" outlineLevel="1" x14ac:dyDescent="0.25">
      <c r="B54" t="s">
        <v>117</v>
      </c>
      <c r="C54" s="76">
        <f>Carbon_budget_2_end_in</f>
        <v>2017</v>
      </c>
      <c r="D54" s="77" t="s">
        <v>170</v>
      </c>
    </row>
    <row r="55" spans="2:95" outlineLevel="1" x14ac:dyDescent="0.25">
      <c r="B55" t="s">
        <v>119</v>
      </c>
      <c r="C55" s="76">
        <f>Carbon_budget_3_start_in</f>
        <v>2018</v>
      </c>
      <c r="D55" s="77" t="s">
        <v>171</v>
      </c>
    </row>
    <row r="56" spans="2:95" outlineLevel="1" x14ac:dyDescent="0.25">
      <c r="B56" t="s">
        <v>121</v>
      </c>
      <c r="C56" s="76">
        <f>Carbon_budget_3_end_in</f>
        <v>2022</v>
      </c>
      <c r="D56" s="77" t="s">
        <v>172</v>
      </c>
    </row>
    <row r="57" spans="2:95" outlineLevel="1" x14ac:dyDescent="0.25">
      <c r="B57" t="s">
        <v>123</v>
      </c>
      <c r="C57" s="76">
        <f>Carbon_budget_4_start_in</f>
        <v>2023</v>
      </c>
      <c r="D57" s="77" t="s">
        <v>173</v>
      </c>
    </row>
    <row r="58" spans="2:95" outlineLevel="1" x14ac:dyDescent="0.25">
      <c r="B58" t="s">
        <v>125</v>
      </c>
      <c r="C58" s="76">
        <f>Carbon_budget_4_end_in</f>
        <v>2027</v>
      </c>
      <c r="D58" s="77" t="s">
        <v>174</v>
      </c>
    </row>
    <row r="59" spans="2:95" outlineLevel="1" x14ac:dyDescent="0.25"/>
    <row r="60" spans="2:95" s="67" customFormat="1" ht="15.75" outlineLevel="1" x14ac:dyDescent="0.25">
      <c r="B60" s="67" t="s">
        <v>175</v>
      </c>
    </row>
    <row r="61" spans="2:95" outlineLevel="1" x14ac:dyDescent="0.25">
      <c r="B61" t="s">
        <v>176</v>
      </c>
      <c r="D61">
        <f t="shared" ref="D61:AI61" si="53">AND(year&gt;=Carbon_budget_1_start,year&lt;=Carbon_budget_1_end)*1</f>
        <v>1</v>
      </c>
      <c r="E61">
        <f t="shared" si="53"/>
        <v>1</v>
      </c>
      <c r="F61">
        <f t="shared" si="53"/>
        <v>1</v>
      </c>
      <c r="G61">
        <f t="shared" si="53"/>
        <v>0</v>
      </c>
      <c r="H61">
        <f t="shared" si="53"/>
        <v>0</v>
      </c>
      <c r="I61">
        <f t="shared" si="53"/>
        <v>0</v>
      </c>
      <c r="J61">
        <f t="shared" si="53"/>
        <v>0</v>
      </c>
      <c r="K61">
        <f t="shared" si="53"/>
        <v>0</v>
      </c>
      <c r="L61">
        <f t="shared" si="53"/>
        <v>0</v>
      </c>
      <c r="M61">
        <f t="shared" si="53"/>
        <v>0</v>
      </c>
      <c r="N61">
        <f t="shared" si="53"/>
        <v>0</v>
      </c>
      <c r="O61">
        <f t="shared" si="53"/>
        <v>0</v>
      </c>
      <c r="P61">
        <f t="shared" si="53"/>
        <v>0</v>
      </c>
      <c r="Q61">
        <f t="shared" si="53"/>
        <v>0</v>
      </c>
      <c r="R61">
        <f t="shared" si="53"/>
        <v>0</v>
      </c>
      <c r="S61">
        <f t="shared" si="53"/>
        <v>0</v>
      </c>
      <c r="T61">
        <f t="shared" si="53"/>
        <v>0</v>
      </c>
      <c r="U61">
        <f t="shared" si="53"/>
        <v>0</v>
      </c>
      <c r="V61">
        <f t="shared" si="53"/>
        <v>0</v>
      </c>
      <c r="W61">
        <f t="shared" si="53"/>
        <v>0</v>
      </c>
      <c r="X61">
        <f t="shared" si="53"/>
        <v>0</v>
      </c>
      <c r="Y61">
        <f t="shared" si="53"/>
        <v>0</v>
      </c>
      <c r="Z61">
        <f t="shared" si="53"/>
        <v>0</v>
      </c>
      <c r="AA61">
        <f t="shared" si="53"/>
        <v>0</v>
      </c>
      <c r="AB61">
        <f t="shared" si="53"/>
        <v>0</v>
      </c>
      <c r="AC61">
        <f t="shared" si="53"/>
        <v>0</v>
      </c>
      <c r="AD61">
        <f t="shared" si="53"/>
        <v>0</v>
      </c>
      <c r="AE61">
        <f t="shared" si="53"/>
        <v>0</v>
      </c>
      <c r="AF61">
        <f t="shared" si="53"/>
        <v>0</v>
      </c>
      <c r="AG61">
        <f t="shared" si="53"/>
        <v>0</v>
      </c>
      <c r="AH61">
        <f t="shared" si="53"/>
        <v>0</v>
      </c>
      <c r="AI61">
        <f t="shared" si="53"/>
        <v>0</v>
      </c>
      <c r="AJ61">
        <f t="shared" ref="AJ61:BO61" si="54">AND(year&gt;=Carbon_budget_1_start,year&lt;=Carbon_budget_1_end)*1</f>
        <v>0</v>
      </c>
      <c r="AK61">
        <f t="shared" si="54"/>
        <v>0</v>
      </c>
      <c r="AL61">
        <f t="shared" si="54"/>
        <v>0</v>
      </c>
      <c r="AM61">
        <f t="shared" si="54"/>
        <v>0</v>
      </c>
      <c r="AN61">
        <f t="shared" si="54"/>
        <v>0</v>
      </c>
      <c r="AO61">
        <f t="shared" si="54"/>
        <v>0</v>
      </c>
      <c r="AP61">
        <f t="shared" si="54"/>
        <v>0</v>
      </c>
      <c r="AQ61">
        <f t="shared" si="54"/>
        <v>0</v>
      </c>
      <c r="AR61">
        <f t="shared" si="54"/>
        <v>0</v>
      </c>
      <c r="AS61">
        <f t="shared" si="54"/>
        <v>0</v>
      </c>
      <c r="AT61">
        <f t="shared" si="54"/>
        <v>0</v>
      </c>
      <c r="AU61">
        <f t="shared" si="54"/>
        <v>0</v>
      </c>
      <c r="AV61">
        <f t="shared" si="54"/>
        <v>0</v>
      </c>
      <c r="AW61">
        <f t="shared" si="54"/>
        <v>0</v>
      </c>
      <c r="AX61">
        <f t="shared" si="54"/>
        <v>0</v>
      </c>
      <c r="AY61">
        <f t="shared" si="54"/>
        <v>0</v>
      </c>
      <c r="AZ61">
        <f t="shared" si="54"/>
        <v>0</v>
      </c>
      <c r="BA61">
        <f t="shared" si="54"/>
        <v>0</v>
      </c>
      <c r="BB61">
        <f t="shared" si="54"/>
        <v>0</v>
      </c>
      <c r="BC61">
        <f t="shared" si="54"/>
        <v>0</v>
      </c>
      <c r="BD61">
        <f t="shared" si="54"/>
        <v>0</v>
      </c>
      <c r="BE61">
        <f t="shared" si="54"/>
        <v>0</v>
      </c>
      <c r="BF61">
        <f t="shared" si="54"/>
        <v>0</v>
      </c>
      <c r="BG61">
        <f t="shared" si="54"/>
        <v>0</v>
      </c>
      <c r="BH61">
        <f t="shared" si="54"/>
        <v>0</v>
      </c>
      <c r="BI61">
        <f t="shared" si="54"/>
        <v>0</v>
      </c>
      <c r="BJ61">
        <f t="shared" si="54"/>
        <v>0</v>
      </c>
      <c r="BK61">
        <f t="shared" si="54"/>
        <v>0</v>
      </c>
      <c r="BL61">
        <f t="shared" si="54"/>
        <v>0</v>
      </c>
      <c r="BM61">
        <f t="shared" si="54"/>
        <v>0</v>
      </c>
      <c r="BN61">
        <f t="shared" si="54"/>
        <v>0</v>
      </c>
      <c r="BO61">
        <f t="shared" si="54"/>
        <v>0</v>
      </c>
      <c r="BP61">
        <f t="shared" ref="BP61:CP61" si="55">AND(year&gt;=Carbon_budget_1_start,year&lt;=Carbon_budget_1_end)*1</f>
        <v>0</v>
      </c>
      <c r="BQ61">
        <f t="shared" si="55"/>
        <v>0</v>
      </c>
      <c r="BR61">
        <f t="shared" si="55"/>
        <v>0</v>
      </c>
      <c r="BS61">
        <f t="shared" si="55"/>
        <v>0</v>
      </c>
      <c r="BT61">
        <f t="shared" si="55"/>
        <v>0</v>
      </c>
      <c r="BU61">
        <f t="shared" si="55"/>
        <v>0</v>
      </c>
      <c r="BV61">
        <f t="shared" si="55"/>
        <v>0</v>
      </c>
      <c r="BW61">
        <f t="shared" si="55"/>
        <v>0</v>
      </c>
      <c r="BX61">
        <f t="shared" si="55"/>
        <v>0</v>
      </c>
      <c r="BY61">
        <f t="shared" si="55"/>
        <v>0</v>
      </c>
      <c r="BZ61">
        <f t="shared" si="55"/>
        <v>0</v>
      </c>
      <c r="CA61">
        <f t="shared" si="55"/>
        <v>0</v>
      </c>
      <c r="CB61">
        <f t="shared" si="55"/>
        <v>0</v>
      </c>
      <c r="CC61">
        <f t="shared" si="55"/>
        <v>0</v>
      </c>
      <c r="CD61">
        <f t="shared" si="55"/>
        <v>0</v>
      </c>
      <c r="CE61">
        <f t="shared" si="55"/>
        <v>0</v>
      </c>
      <c r="CF61">
        <f t="shared" si="55"/>
        <v>0</v>
      </c>
      <c r="CG61">
        <f t="shared" si="55"/>
        <v>0</v>
      </c>
      <c r="CH61">
        <f t="shared" si="55"/>
        <v>0</v>
      </c>
      <c r="CI61">
        <f t="shared" si="55"/>
        <v>0</v>
      </c>
      <c r="CJ61">
        <f t="shared" si="55"/>
        <v>0</v>
      </c>
      <c r="CK61">
        <f t="shared" si="55"/>
        <v>0</v>
      </c>
      <c r="CL61">
        <f t="shared" si="55"/>
        <v>0</v>
      </c>
      <c r="CM61">
        <f t="shared" si="55"/>
        <v>0</v>
      </c>
      <c r="CN61">
        <f t="shared" si="55"/>
        <v>0</v>
      </c>
      <c r="CO61">
        <f t="shared" si="55"/>
        <v>0</v>
      </c>
      <c r="CP61">
        <f t="shared" si="55"/>
        <v>0</v>
      </c>
      <c r="CQ61" s="62" t="s">
        <v>177</v>
      </c>
    </row>
    <row r="62" spans="2:95" outlineLevel="1" x14ac:dyDescent="0.25">
      <c r="B62" t="s">
        <v>178</v>
      </c>
      <c r="D62">
        <f t="shared" ref="D62:AI62" si="56">AND(year&gt;=Carbon_budget_2_start,year&lt;=Carbon_budget_2_end)*1</f>
        <v>0</v>
      </c>
      <c r="E62">
        <f t="shared" si="56"/>
        <v>0</v>
      </c>
      <c r="F62">
        <f t="shared" si="56"/>
        <v>0</v>
      </c>
      <c r="G62">
        <f t="shared" si="56"/>
        <v>1</v>
      </c>
      <c r="H62">
        <f t="shared" si="56"/>
        <v>1</v>
      </c>
      <c r="I62">
        <f t="shared" si="56"/>
        <v>1</v>
      </c>
      <c r="J62">
        <f t="shared" si="56"/>
        <v>1</v>
      </c>
      <c r="K62">
        <f t="shared" si="56"/>
        <v>1</v>
      </c>
      <c r="L62">
        <f t="shared" si="56"/>
        <v>0</v>
      </c>
      <c r="M62">
        <f t="shared" si="56"/>
        <v>0</v>
      </c>
      <c r="N62">
        <f t="shared" si="56"/>
        <v>0</v>
      </c>
      <c r="O62">
        <f t="shared" si="56"/>
        <v>0</v>
      </c>
      <c r="P62">
        <f t="shared" si="56"/>
        <v>0</v>
      </c>
      <c r="Q62">
        <f t="shared" si="56"/>
        <v>0</v>
      </c>
      <c r="R62">
        <f t="shared" si="56"/>
        <v>0</v>
      </c>
      <c r="S62">
        <f t="shared" si="56"/>
        <v>0</v>
      </c>
      <c r="T62">
        <f t="shared" si="56"/>
        <v>0</v>
      </c>
      <c r="U62">
        <f t="shared" si="56"/>
        <v>0</v>
      </c>
      <c r="V62">
        <f t="shared" si="56"/>
        <v>0</v>
      </c>
      <c r="W62">
        <f t="shared" si="56"/>
        <v>0</v>
      </c>
      <c r="X62">
        <f t="shared" si="56"/>
        <v>0</v>
      </c>
      <c r="Y62">
        <f t="shared" si="56"/>
        <v>0</v>
      </c>
      <c r="Z62">
        <f t="shared" si="56"/>
        <v>0</v>
      </c>
      <c r="AA62">
        <f t="shared" si="56"/>
        <v>0</v>
      </c>
      <c r="AB62">
        <f t="shared" si="56"/>
        <v>0</v>
      </c>
      <c r="AC62">
        <f t="shared" si="56"/>
        <v>0</v>
      </c>
      <c r="AD62">
        <f t="shared" si="56"/>
        <v>0</v>
      </c>
      <c r="AE62">
        <f t="shared" si="56"/>
        <v>0</v>
      </c>
      <c r="AF62">
        <f t="shared" si="56"/>
        <v>0</v>
      </c>
      <c r="AG62">
        <f t="shared" si="56"/>
        <v>0</v>
      </c>
      <c r="AH62">
        <f t="shared" si="56"/>
        <v>0</v>
      </c>
      <c r="AI62">
        <f t="shared" si="56"/>
        <v>0</v>
      </c>
      <c r="AJ62">
        <f t="shared" ref="AJ62:BO62" si="57">AND(year&gt;=Carbon_budget_2_start,year&lt;=Carbon_budget_2_end)*1</f>
        <v>0</v>
      </c>
      <c r="AK62">
        <f t="shared" si="57"/>
        <v>0</v>
      </c>
      <c r="AL62">
        <f t="shared" si="57"/>
        <v>0</v>
      </c>
      <c r="AM62">
        <f t="shared" si="57"/>
        <v>0</v>
      </c>
      <c r="AN62">
        <f t="shared" si="57"/>
        <v>0</v>
      </c>
      <c r="AO62">
        <f t="shared" si="57"/>
        <v>0</v>
      </c>
      <c r="AP62">
        <f t="shared" si="57"/>
        <v>0</v>
      </c>
      <c r="AQ62">
        <f t="shared" si="57"/>
        <v>0</v>
      </c>
      <c r="AR62">
        <f t="shared" si="57"/>
        <v>0</v>
      </c>
      <c r="AS62">
        <f t="shared" si="57"/>
        <v>0</v>
      </c>
      <c r="AT62">
        <f t="shared" si="57"/>
        <v>0</v>
      </c>
      <c r="AU62">
        <f t="shared" si="57"/>
        <v>0</v>
      </c>
      <c r="AV62">
        <f t="shared" si="57"/>
        <v>0</v>
      </c>
      <c r="AW62">
        <f t="shared" si="57"/>
        <v>0</v>
      </c>
      <c r="AX62">
        <f t="shared" si="57"/>
        <v>0</v>
      </c>
      <c r="AY62">
        <f t="shared" si="57"/>
        <v>0</v>
      </c>
      <c r="AZ62">
        <f t="shared" si="57"/>
        <v>0</v>
      </c>
      <c r="BA62">
        <f t="shared" si="57"/>
        <v>0</v>
      </c>
      <c r="BB62">
        <f t="shared" si="57"/>
        <v>0</v>
      </c>
      <c r="BC62">
        <f t="shared" si="57"/>
        <v>0</v>
      </c>
      <c r="BD62">
        <f t="shared" si="57"/>
        <v>0</v>
      </c>
      <c r="BE62">
        <f t="shared" si="57"/>
        <v>0</v>
      </c>
      <c r="BF62">
        <f t="shared" si="57"/>
        <v>0</v>
      </c>
      <c r="BG62">
        <f t="shared" si="57"/>
        <v>0</v>
      </c>
      <c r="BH62">
        <f t="shared" si="57"/>
        <v>0</v>
      </c>
      <c r="BI62">
        <f t="shared" si="57"/>
        <v>0</v>
      </c>
      <c r="BJ62">
        <f t="shared" si="57"/>
        <v>0</v>
      </c>
      <c r="BK62">
        <f t="shared" si="57"/>
        <v>0</v>
      </c>
      <c r="BL62">
        <f t="shared" si="57"/>
        <v>0</v>
      </c>
      <c r="BM62">
        <f t="shared" si="57"/>
        <v>0</v>
      </c>
      <c r="BN62">
        <f t="shared" si="57"/>
        <v>0</v>
      </c>
      <c r="BO62">
        <f t="shared" si="57"/>
        <v>0</v>
      </c>
      <c r="BP62">
        <f t="shared" ref="BP62:CP62" si="58">AND(year&gt;=Carbon_budget_2_start,year&lt;=Carbon_budget_2_end)*1</f>
        <v>0</v>
      </c>
      <c r="BQ62">
        <f t="shared" si="58"/>
        <v>0</v>
      </c>
      <c r="BR62">
        <f t="shared" si="58"/>
        <v>0</v>
      </c>
      <c r="BS62">
        <f t="shared" si="58"/>
        <v>0</v>
      </c>
      <c r="BT62">
        <f t="shared" si="58"/>
        <v>0</v>
      </c>
      <c r="BU62">
        <f t="shared" si="58"/>
        <v>0</v>
      </c>
      <c r="BV62">
        <f t="shared" si="58"/>
        <v>0</v>
      </c>
      <c r="BW62">
        <f t="shared" si="58"/>
        <v>0</v>
      </c>
      <c r="BX62">
        <f t="shared" si="58"/>
        <v>0</v>
      </c>
      <c r="BY62">
        <f t="shared" si="58"/>
        <v>0</v>
      </c>
      <c r="BZ62">
        <f t="shared" si="58"/>
        <v>0</v>
      </c>
      <c r="CA62">
        <f t="shared" si="58"/>
        <v>0</v>
      </c>
      <c r="CB62">
        <f t="shared" si="58"/>
        <v>0</v>
      </c>
      <c r="CC62">
        <f t="shared" si="58"/>
        <v>0</v>
      </c>
      <c r="CD62">
        <f t="shared" si="58"/>
        <v>0</v>
      </c>
      <c r="CE62">
        <f t="shared" si="58"/>
        <v>0</v>
      </c>
      <c r="CF62">
        <f t="shared" si="58"/>
        <v>0</v>
      </c>
      <c r="CG62">
        <f t="shared" si="58"/>
        <v>0</v>
      </c>
      <c r="CH62">
        <f t="shared" si="58"/>
        <v>0</v>
      </c>
      <c r="CI62">
        <f t="shared" si="58"/>
        <v>0</v>
      </c>
      <c r="CJ62">
        <f t="shared" si="58"/>
        <v>0</v>
      </c>
      <c r="CK62">
        <f t="shared" si="58"/>
        <v>0</v>
      </c>
      <c r="CL62">
        <f t="shared" si="58"/>
        <v>0</v>
      </c>
      <c r="CM62">
        <f t="shared" si="58"/>
        <v>0</v>
      </c>
      <c r="CN62">
        <f t="shared" si="58"/>
        <v>0</v>
      </c>
      <c r="CO62">
        <f t="shared" si="58"/>
        <v>0</v>
      </c>
      <c r="CP62">
        <f t="shared" si="58"/>
        <v>0</v>
      </c>
      <c r="CQ62" s="62" t="s">
        <v>179</v>
      </c>
    </row>
    <row r="63" spans="2:95" outlineLevel="1" x14ac:dyDescent="0.25">
      <c r="B63" t="s">
        <v>180</v>
      </c>
      <c r="D63">
        <f t="shared" ref="D63:AI63" si="59">AND(year&gt;=Carbon_budget_3_start,year&lt;=Carbon_budget_3_end)*1</f>
        <v>0</v>
      </c>
      <c r="E63">
        <f t="shared" si="59"/>
        <v>0</v>
      </c>
      <c r="F63">
        <f t="shared" si="59"/>
        <v>0</v>
      </c>
      <c r="G63">
        <f t="shared" si="59"/>
        <v>0</v>
      </c>
      <c r="H63">
        <f t="shared" si="59"/>
        <v>0</v>
      </c>
      <c r="I63">
        <f t="shared" si="59"/>
        <v>0</v>
      </c>
      <c r="J63">
        <f t="shared" si="59"/>
        <v>0</v>
      </c>
      <c r="K63">
        <f t="shared" si="59"/>
        <v>0</v>
      </c>
      <c r="L63">
        <f t="shared" si="59"/>
        <v>1</v>
      </c>
      <c r="M63">
        <f t="shared" si="59"/>
        <v>1</v>
      </c>
      <c r="N63">
        <f t="shared" si="59"/>
        <v>1</v>
      </c>
      <c r="O63">
        <f t="shared" si="59"/>
        <v>1</v>
      </c>
      <c r="P63">
        <f t="shared" si="59"/>
        <v>1</v>
      </c>
      <c r="Q63">
        <f t="shared" si="59"/>
        <v>0</v>
      </c>
      <c r="R63">
        <f t="shared" si="59"/>
        <v>0</v>
      </c>
      <c r="S63">
        <f t="shared" si="59"/>
        <v>0</v>
      </c>
      <c r="T63">
        <f t="shared" si="59"/>
        <v>0</v>
      </c>
      <c r="U63">
        <f t="shared" si="59"/>
        <v>0</v>
      </c>
      <c r="V63">
        <f t="shared" si="59"/>
        <v>0</v>
      </c>
      <c r="W63">
        <f t="shared" si="59"/>
        <v>0</v>
      </c>
      <c r="X63">
        <f t="shared" si="59"/>
        <v>0</v>
      </c>
      <c r="Y63">
        <f t="shared" si="59"/>
        <v>0</v>
      </c>
      <c r="Z63">
        <f t="shared" si="59"/>
        <v>0</v>
      </c>
      <c r="AA63">
        <f t="shared" si="59"/>
        <v>0</v>
      </c>
      <c r="AB63">
        <f t="shared" si="59"/>
        <v>0</v>
      </c>
      <c r="AC63">
        <f t="shared" si="59"/>
        <v>0</v>
      </c>
      <c r="AD63">
        <f t="shared" si="59"/>
        <v>0</v>
      </c>
      <c r="AE63">
        <f t="shared" si="59"/>
        <v>0</v>
      </c>
      <c r="AF63">
        <f t="shared" si="59"/>
        <v>0</v>
      </c>
      <c r="AG63">
        <f t="shared" si="59"/>
        <v>0</v>
      </c>
      <c r="AH63">
        <f t="shared" si="59"/>
        <v>0</v>
      </c>
      <c r="AI63">
        <f t="shared" si="59"/>
        <v>0</v>
      </c>
      <c r="AJ63">
        <f t="shared" ref="AJ63:BO63" si="60">AND(year&gt;=Carbon_budget_3_start,year&lt;=Carbon_budget_3_end)*1</f>
        <v>0</v>
      </c>
      <c r="AK63">
        <f t="shared" si="60"/>
        <v>0</v>
      </c>
      <c r="AL63">
        <f t="shared" si="60"/>
        <v>0</v>
      </c>
      <c r="AM63">
        <f t="shared" si="60"/>
        <v>0</v>
      </c>
      <c r="AN63">
        <f t="shared" si="60"/>
        <v>0</v>
      </c>
      <c r="AO63">
        <f t="shared" si="60"/>
        <v>0</v>
      </c>
      <c r="AP63">
        <f t="shared" si="60"/>
        <v>0</v>
      </c>
      <c r="AQ63">
        <f t="shared" si="60"/>
        <v>0</v>
      </c>
      <c r="AR63">
        <f t="shared" si="60"/>
        <v>0</v>
      </c>
      <c r="AS63">
        <f t="shared" si="60"/>
        <v>0</v>
      </c>
      <c r="AT63">
        <f t="shared" si="60"/>
        <v>0</v>
      </c>
      <c r="AU63">
        <f t="shared" si="60"/>
        <v>0</v>
      </c>
      <c r="AV63">
        <f t="shared" si="60"/>
        <v>0</v>
      </c>
      <c r="AW63">
        <f t="shared" si="60"/>
        <v>0</v>
      </c>
      <c r="AX63">
        <f t="shared" si="60"/>
        <v>0</v>
      </c>
      <c r="AY63">
        <f t="shared" si="60"/>
        <v>0</v>
      </c>
      <c r="AZ63">
        <f t="shared" si="60"/>
        <v>0</v>
      </c>
      <c r="BA63">
        <f t="shared" si="60"/>
        <v>0</v>
      </c>
      <c r="BB63">
        <f t="shared" si="60"/>
        <v>0</v>
      </c>
      <c r="BC63">
        <f t="shared" si="60"/>
        <v>0</v>
      </c>
      <c r="BD63">
        <f t="shared" si="60"/>
        <v>0</v>
      </c>
      <c r="BE63">
        <f t="shared" si="60"/>
        <v>0</v>
      </c>
      <c r="BF63">
        <f t="shared" si="60"/>
        <v>0</v>
      </c>
      <c r="BG63">
        <f t="shared" si="60"/>
        <v>0</v>
      </c>
      <c r="BH63">
        <f t="shared" si="60"/>
        <v>0</v>
      </c>
      <c r="BI63">
        <f t="shared" si="60"/>
        <v>0</v>
      </c>
      <c r="BJ63">
        <f t="shared" si="60"/>
        <v>0</v>
      </c>
      <c r="BK63">
        <f t="shared" si="60"/>
        <v>0</v>
      </c>
      <c r="BL63">
        <f t="shared" si="60"/>
        <v>0</v>
      </c>
      <c r="BM63">
        <f t="shared" si="60"/>
        <v>0</v>
      </c>
      <c r="BN63">
        <f t="shared" si="60"/>
        <v>0</v>
      </c>
      <c r="BO63">
        <f t="shared" si="60"/>
        <v>0</v>
      </c>
      <c r="BP63">
        <f t="shared" ref="BP63:CP63" si="61">AND(year&gt;=Carbon_budget_3_start,year&lt;=Carbon_budget_3_end)*1</f>
        <v>0</v>
      </c>
      <c r="BQ63">
        <f t="shared" si="61"/>
        <v>0</v>
      </c>
      <c r="BR63">
        <f t="shared" si="61"/>
        <v>0</v>
      </c>
      <c r="BS63">
        <f t="shared" si="61"/>
        <v>0</v>
      </c>
      <c r="BT63">
        <f t="shared" si="61"/>
        <v>0</v>
      </c>
      <c r="BU63">
        <f t="shared" si="61"/>
        <v>0</v>
      </c>
      <c r="BV63">
        <f t="shared" si="61"/>
        <v>0</v>
      </c>
      <c r="BW63">
        <f t="shared" si="61"/>
        <v>0</v>
      </c>
      <c r="BX63">
        <f t="shared" si="61"/>
        <v>0</v>
      </c>
      <c r="BY63">
        <f t="shared" si="61"/>
        <v>0</v>
      </c>
      <c r="BZ63">
        <f t="shared" si="61"/>
        <v>0</v>
      </c>
      <c r="CA63">
        <f t="shared" si="61"/>
        <v>0</v>
      </c>
      <c r="CB63">
        <f t="shared" si="61"/>
        <v>0</v>
      </c>
      <c r="CC63">
        <f t="shared" si="61"/>
        <v>0</v>
      </c>
      <c r="CD63">
        <f t="shared" si="61"/>
        <v>0</v>
      </c>
      <c r="CE63">
        <f t="shared" si="61"/>
        <v>0</v>
      </c>
      <c r="CF63">
        <f t="shared" si="61"/>
        <v>0</v>
      </c>
      <c r="CG63">
        <f t="shared" si="61"/>
        <v>0</v>
      </c>
      <c r="CH63">
        <f t="shared" si="61"/>
        <v>0</v>
      </c>
      <c r="CI63">
        <f t="shared" si="61"/>
        <v>0</v>
      </c>
      <c r="CJ63">
        <f t="shared" si="61"/>
        <v>0</v>
      </c>
      <c r="CK63">
        <f t="shared" si="61"/>
        <v>0</v>
      </c>
      <c r="CL63">
        <f t="shared" si="61"/>
        <v>0</v>
      </c>
      <c r="CM63">
        <f t="shared" si="61"/>
        <v>0</v>
      </c>
      <c r="CN63">
        <f t="shared" si="61"/>
        <v>0</v>
      </c>
      <c r="CO63">
        <f t="shared" si="61"/>
        <v>0</v>
      </c>
      <c r="CP63">
        <f t="shared" si="61"/>
        <v>0</v>
      </c>
      <c r="CQ63" s="62" t="s">
        <v>181</v>
      </c>
    </row>
    <row r="64" spans="2:95" outlineLevel="1" x14ac:dyDescent="0.25">
      <c r="B64" t="s">
        <v>182</v>
      </c>
      <c r="D64">
        <f t="shared" ref="D64:AI64" si="62">AND(year&gt;=Carbon_budget_4_start,year&lt;=Carbon_budget_4_end)*1</f>
        <v>0</v>
      </c>
      <c r="E64">
        <f t="shared" si="62"/>
        <v>0</v>
      </c>
      <c r="F64">
        <f t="shared" si="62"/>
        <v>0</v>
      </c>
      <c r="G64">
        <f t="shared" si="62"/>
        <v>0</v>
      </c>
      <c r="H64">
        <f t="shared" si="62"/>
        <v>0</v>
      </c>
      <c r="I64">
        <f t="shared" si="62"/>
        <v>0</v>
      </c>
      <c r="J64">
        <f t="shared" si="62"/>
        <v>0</v>
      </c>
      <c r="K64">
        <f t="shared" si="62"/>
        <v>0</v>
      </c>
      <c r="L64">
        <f t="shared" si="62"/>
        <v>0</v>
      </c>
      <c r="M64">
        <f t="shared" si="62"/>
        <v>0</v>
      </c>
      <c r="N64">
        <f t="shared" si="62"/>
        <v>0</v>
      </c>
      <c r="O64">
        <f t="shared" si="62"/>
        <v>0</v>
      </c>
      <c r="P64">
        <f t="shared" si="62"/>
        <v>0</v>
      </c>
      <c r="Q64">
        <f t="shared" si="62"/>
        <v>1</v>
      </c>
      <c r="R64">
        <f t="shared" si="62"/>
        <v>1</v>
      </c>
      <c r="S64">
        <f t="shared" si="62"/>
        <v>1</v>
      </c>
      <c r="T64">
        <f t="shared" si="62"/>
        <v>1</v>
      </c>
      <c r="U64">
        <f t="shared" si="62"/>
        <v>1</v>
      </c>
      <c r="V64">
        <f t="shared" si="62"/>
        <v>0</v>
      </c>
      <c r="W64">
        <f t="shared" si="62"/>
        <v>0</v>
      </c>
      <c r="X64">
        <f t="shared" si="62"/>
        <v>0</v>
      </c>
      <c r="Y64">
        <f t="shared" si="62"/>
        <v>0</v>
      </c>
      <c r="Z64">
        <f t="shared" si="62"/>
        <v>0</v>
      </c>
      <c r="AA64">
        <f t="shared" si="62"/>
        <v>0</v>
      </c>
      <c r="AB64">
        <f t="shared" si="62"/>
        <v>0</v>
      </c>
      <c r="AC64">
        <f t="shared" si="62"/>
        <v>0</v>
      </c>
      <c r="AD64">
        <f t="shared" si="62"/>
        <v>0</v>
      </c>
      <c r="AE64">
        <f t="shared" si="62"/>
        <v>0</v>
      </c>
      <c r="AF64">
        <f t="shared" si="62"/>
        <v>0</v>
      </c>
      <c r="AG64">
        <f t="shared" si="62"/>
        <v>0</v>
      </c>
      <c r="AH64">
        <f t="shared" si="62"/>
        <v>0</v>
      </c>
      <c r="AI64">
        <f t="shared" si="62"/>
        <v>0</v>
      </c>
      <c r="AJ64">
        <f t="shared" ref="AJ64:BO64" si="63">AND(year&gt;=Carbon_budget_4_start,year&lt;=Carbon_budget_4_end)*1</f>
        <v>0</v>
      </c>
      <c r="AK64">
        <f t="shared" si="63"/>
        <v>0</v>
      </c>
      <c r="AL64">
        <f t="shared" si="63"/>
        <v>0</v>
      </c>
      <c r="AM64">
        <f t="shared" si="63"/>
        <v>0</v>
      </c>
      <c r="AN64">
        <f t="shared" si="63"/>
        <v>0</v>
      </c>
      <c r="AO64">
        <f t="shared" si="63"/>
        <v>0</v>
      </c>
      <c r="AP64">
        <f t="shared" si="63"/>
        <v>0</v>
      </c>
      <c r="AQ64">
        <f t="shared" si="63"/>
        <v>0</v>
      </c>
      <c r="AR64">
        <f t="shared" si="63"/>
        <v>0</v>
      </c>
      <c r="AS64">
        <f t="shared" si="63"/>
        <v>0</v>
      </c>
      <c r="AT64">
        <f t="shared" si="63"/>
        <v>0</v>
      </c>
      <c r="AU64">
        <f t="shared" si="63"/>
        <v>0</v>
      </c>
      <c r="AV64">
        <f t="shared" si="63"/>
        <v>0</v>
      </c>
      <c r="AW64">
        <f t="shared" si="63"/>
        <v>0</v>
      </c>
      <c r="AX64">
        <f t="shared" si="63"/>
        <v>0</v>
      </c>
      <c r="AY64">
        <f t="shared" si="63"/>
        <v>0</v>
      </c>
      <c r="AZ64">
        <f t="shared" si="63"/>
        <v>0</v>
      </c>
      <c r="BA64">
        <f t="shared" si="63"/>
        <v>0</v>
      </c>
      <c r="BB64">
        <f t="shared" si="63"/>
        <v>0</v>
      </c>
      <c r="BC64">
        <f t="shared" si="63"/>
        <v>0</v>
      </c>
      <c r="BD64">
        <f t="shared" si="63"/>
        <v>0</v>
      </c>
      <c r="BE64">
        <f t="shared" si="63"/>
        <v>0</v>
      </c>
      <c r="BF64">
        <f t="shared" si="63"/>
        <v>0</v>
      </c>
      <c r="BG64">
        <f t="shared" si="63"/>
        <v>0</v>
      </c>
      <c r="BH64">
        <f t="shared" si="63"/>
        <v>0</v>
      </c>
      <c r="BI64">
        <f t="shared" si="63"/>
        <v>0</v>
      </c>
      <c r="BJ64">
        <f t="shared" si="63"/>
        <v>0</v>
      </c>
      <c r="BK64">
        <f t="shared" si="63"/>
        <v>0</v>
      </c>
      <c r="BL64">
        <f t="shared" si="63"/>
        <v>0</v>
      </c>
      <c r="BM64">
        <f t="shared" si="63"/>
        <v>0</v>
      </c>
      <c r="BN64">
        <f t="shared" si="63"/>
        <v>0</v>
      </c>
      <c r="BO64">
        <f t="shared" si="63"/>
        <v>0</v>
      </c>
      <c r="BP64">
        <f t="shared" ref="BP64:CP64" si="64">AND(year&gt;=Carbon_budget_4_start,year&lt;=Carbon_budget_4_end)*1</f>
        <v>0</v>
      </c>
      <c r="BQ64">
        <f t="shared" si="64"/>
        <v>0</v>
      </c>
      <c r="BR64">
        <f t="shared" si="64"/>
        <v>0</v>
      </c>
      <c r="BS64">
        <f t="shared" si="64"/>
        <v>0</v>
      </c>
      <c r="BT64">
        <f t="shared" si="64"/>
        <v>0</v>
      </c>
      <c r="BU64">
        <f t="shared" si="64"/>
        <v>0</v>
      </c>
      <c r="BV64">
        <f t="shared" si="64"/>
        <v>0</v>
      </c>
      <c r="BW64">
        <f t="shared" si="64"/>
        <v>0</v>
      </c>
      <c r="BX64">
        <f t="shared" si="64"/>
        <v>0</v>
      </c>
      <c r="BY64">
        <f t="shared" si="64"/>
        <v>0</v>
      </c>
      <c r="BZ64">
        <f t="shared" si="64"/>
        <v>0</v>
      </c>
      <c r="CA64">
        <f t="shared" si="64"/>
        <v>0</v>
      </c>
      <c r="CB64">
        <f t="shared" si="64"/>
        <v>0</v>
      </c>
      <c r="CC64">
        <f t="shared" si="64"/>
        <v>0</v>
      </c>
      <c r="CD64">
        <f t="shared" si="64"/>
        <v>0</v>
      </c>
      <c r="CE64">
        <f t="shared" si="64"/>
        <v>0</v>
      </c>
      <c r="CF64">
        <f t="shared" si="64"/>
        <v>0</v>
      </c>
      <c r="CG64">
        <f t="shared" si="64"/>
        <v>0</v>
      </c>
      <c r="CH64">
        <f t="shared" si="64"/>
        <v>0</v>
      </c>
      <c r="CI64">
        <f t="shared" si="64"/>
        <v>0</v>
      </c>
      <c r="CJ64">
        <f t="shared" si="64"/>
        <v>0</v>
      </c>
      <c r="CK64">
        <f t="shared" si="64"/>
        <v>0</v>
      </c>
      <c r="CL64">
        <f t="shared" si="64"/>
        <v>0</v>
      </c>
      <c r="CM64">
        <f t="shared" si="64"/>
        <v>0</v>
      </c>
      <c r="CN64">
        <f t="shared" si="64"/>
        <v>0</v>
      </c>
      <c r="CO64">
        <f t="shared" si="64"/>
        <v>0</v>
      </c>
      <c r="CP64">
        <f t="shared" si="64"/>
        <v>0</v>
      </c>
      <c r="CQ64" s="62" t="s">
        <v>183</v>
      </c>
    </row>
    <row r="65" spans="2:4" outlineLevel="1" x14ac:dyDescent="0.25"/>
    <row r="66" spans="2:4" s="67" customFormat="1" ht="15.75" outlineLevel="1" x14ac:dyDescent="0.25">
      <c r="B66" s="67" t="s">
        <v>184</v>
      </c>
    </row>
    <row r="67" spans="2:4" outlineLevel="1" x14ac:dyDescent="0.25">
      <c r="B67" t="s">
        <v>176</v>
      </c>
      <c r="C67">
        <f>SUMPRODUCT(Traded_emissions_TOTAL_change,Carbon_budget_1_mask)</f>
        <v>0</v>
      </c>
      <c r="D67" s="62" t="s">
        <v>185</v>
      </c>
    </row>
    <row r="68" spans="2:4" outlineLevel="1" x14ac:dyDescent="0.25">
      <c r="B68" t="s">
        <v>178</v>
      </c>
      <c r="C68">
        <f>SUMPRODUCT(Traded_emissions_TOTAL_change,Carbon_budget_2_mask)</f>
        <v>0</v>
      </c>
      <c r="D68" s="62" t="s">
        <v>186</v>
      </c>
    </row>
    <row r="69" spans="2:4" outlineLevel="1" x14ac:dyDescent="0.25">
      <c r="B69" t="s">
        <v>180</v>
      </c>
      <c r="C69">
        <f>SUMPRODUCT(Traded_emissions_TOTAL_change,Carbon_budget_3_mask)</f>
        <v>0</v>
      </c>
      <c r="D69" s="62" t="s">
        <v>187</v>
      </c>
    </row>
    <row r="70" spans="2:4" outlineLevel="1" x14ac:dyDescent="0.25">
      <c r="B70" t="s">
        <v>182</v>
      </c>
      <c r="C70">
        <f>SUMPRODUCT(Traded_emissions_TOTAL_change,Carbon_budget_4_mask)</f>
        <v>-83.368819576025089</v>
      </c>
      <c r="D70" s="62" t="s">
        <v>188</v>
      </c>
    </row>
    <row r="71" spans="2:4" outlineLevel="1" x14ac:dyDescent="0.25"/>
    <row r="72" spans="2:4" s="67" customFormat="1" ht="15.75" outlineLevel="1" x14ac:dyDescent="0.25">
      <c r="B72" s="67" t="s">
        <v>189</v>
      </c>
    </row>
    <row r="73" spans="2:4" outlineLevel="1" x14ac:dyDescent="0.25">
      <c r="B73" t="s">
        <v>176</v>
      </c>
      <c r="C73">
        <f>SUMPRODUCT(Non_traded_emissions_TOTAL_change,Carbon_budget_1_mask)</f>
        <v>0</v>
      </c>
      <c r="D73" s="62" t="s">
        <v>190</v>
      </c>
    </row>
    <row r="74" spans="2:4" outlineLevel="1" x14ac:dyDescent="0.25">
      <c r="B74" t="s">
        <v>178</v>
      </c>
      <c r="C74">
        <f>SUMPRODUCT(Non_traded_emissions_TOTAL_change,Carbon_budget_2_mask)</f>
        <v>0</v>
      </c>
      <c r="D74" s="62" t="s">
        <v>191</v>
      </c>
    </row>
    <row r="75" spans="2:4" outlineLevel="1" x14ac:dyDescent="0.25">
      <c r="B75" t="s">
        <v>180</v>
      </c>
      <c r="C75">
        <f>SUMPRODUCT(Non_traded_emissions_TOTAL_change,Carbon_budget_3_mask)</f>
        <v>0</v>
      </c>
      <c r="D75" s="62" t="s">
        <v>192</v>
      </c>
    </row>
    <row r="76" spans="2:4" outlineLevel="1" x14ac:dyDescent="0.25">
      <c r="B76" t="s">
        <v>182</v>
      </c>
      <c r="C76">
        <f>SUMPRODUCT(Non_traded_emissions_TOTAL_change,Carbon_budget_4_mask)</f>
        <v>-12493.215632750602</v>
      </c>
      <c r="D76" s="62" t="s">
        <v>193</v>
      </c>
    </row>
    <row r="77" spans="2:4" x14ac:dyDescent="0.25"/>
    <row r="78" spans="2:4" s="66" customFormat="1" ht="18.75" x14ac:dyDescent="0.3">
      <c r="B78" s="66" t="s">
        <v>194</v>
      </c>
    </row>
    <row r="79" spans="2:4" outlineLevel="1" x14ac:dyDescent="0.25"/>
    <row r="80" spans="2:4" s="67" customFormat="1" ht="15.75" outlineLevel="1" x14ac:dyDescent="0.25">
      <c r="B80" s="67" t="s">
        <v>195</v>
      </c>
    </row>
    <row r="81" spans="2:95" outlineLevel="1" x14ac:dyDescent="0.25"/>
    <row r="82" spans="2:95" outlineLevel="1" x14ac:dyDescent="0.25">
      <c r="D82" s="65">
        <f t="shared" ref="D82:AI82" si="65">year</f>
        <v>2010</v>
      </c>
      <c r="E82" s="65">
        <f t="shared" si="65"/>
        <v>2011</v>
      </c>
      <c r="F82" s="65">
        <f t="shared" si="65"/>
        <v>2012</v>
      </c>
      <c r="G82" s="65">
        <f t="shared" si="65"/>
        <v>2013</v>
      </c>
      <c r="H82" s="65">
        <f t="shared" si="65"/>
        <v>2014</v>
      </c>
      <c r="I82" s="65">
        <f t="shared" si="65"/>
        <v>2015</v>
      </c>
      <c r="J82" s="65">
        <f t="shared" si="65"/>
        <v>2016</v>
      </c>
      <c r="K82" s="65">
        <f t="shared" si="65"/>
        <v>2017</v>
      </c>
      <c r="L82" s="65">
        <f t="shared" si="65"/>
        <v>2018</v>
      </c>
      <c r="M82" s="65">
        <f t="shared" si="65"/>
        <v>2019</v>
      </c>
      <c r="N82" s="65">
        <f t="shared" si="65"/>
        <v>2020</v>
      </c>
      <c r="O82" s="65">
        <f t="shared" si="65"/>
        <v>2021</v>
      </c>
      <c r="P82" s="65">
        <f t="shared" si="65"/>
        <v>2022</v>
      </c>
      <c r="Q82" s="65">
        <f t="shared" si="65"/>
        <v>2023</v>
      </c>
      <c r="R82" s="65">
        <f t="shared" si="65"/>
        <v>2024</v>
      </c>
      <c r="S82" s="65">
        <f t="shared" si="65"/>
        <v>2025</v>
      </c>
      <c r="T82" s="65">
        <f t="shared" si="65"/>
        <v>2026</v>
      </c>
      <c r="U82" s="65">
        <f t="shared" si="65"/>
        <v>2027</v>
      </c>
      <c r="V82" s="65">
        <f t="shared" si="65"/>
        <v>2028</v>
      </c>
      <c r="W82" s="65">
        <f t="shared" si="65"/>
        <v>2029</v>
      </c>
      <c r="X82" s="65">
        <f t="shared" si="65"/>
        <v>2030</v>
      </c>
      <c r="Y82" s="65">
        <f t="shared" si="65"/>
        <v>2031</v>
      </c>
      <c r="Z82" s="65">
        <f t="shared" si="65"/>
        <v>2032</v>
      </c>
      <c r="AA82" s="65">
        <f t="shared" si="65"/>
        <v>2033</v>
      </c>
      <c r="AB82" s="65">
        <f t="shared" si="65"/>
        <v>2034</v>
      </c>
      <c r="AC82" s="65">
        <f t="shared" si="65"/>
        <v>2035</v>
      </c>
      <c r="AD82" s="65">
        <f t="shared" si="65"/>
        <v>2036</v>
      </c>
      <c r="AE82" s="65">
        <f t="shared" si="65"/>
        <v>2037</v>
      </c>
      <c r="AF82" s="65">
        <f t="shared" si="65"/>
        <v>2038</v>
      </c>
      <c r="AG82" s="65">
        <f t="shared" si="65"/>
        <v>2039</v>
      </c>
      <c r="AH82" s="65">
        <f t="shared" si="65"/>
        <v>2040</v>
      </c>
      <c r="AI82" s="65">
        <f t="shared" si="65"/>
        <v>2041</v>
      </c>
      <c r="AJ82" s="65">
        <f t="shared" ref="AJ82:BO82" si="66">year</f>
        <v>2042</v>
      </c>
      <c r="AK82" s="65">
        <f t="shared" si="66"/>
        <v>2043</v>
      </c>
      <c r="AL82" s="65">
        <f t="shared" si="66"/>
        <v>2044</v>
      </c>
      <c r="AM82" s="65">
        <f t="shared" si="66"/>
        <v>2045</v>
      </c>
      <c r="AN82" s="65">
        <f t="shared" si="66"/>
        <v>2046</v>
      </c>
      <c r="AO82" s="65">
        <f t="shared" si="66"/>
        <v>2047</v>
      </c>
      <c r="AP82" s="65">
        <f t="shared" si="66"/>
        <v>2048</v>
      </c>
      <c r="AQ82" s="65">
        <f t="shared" si="66"/>
        <v>2049</v>
      </c>
      <c r="AR82" s="65">
        <f t="shared" si="66"/>
        <v>2050</v>
      </c>
      <c r="AS82" s="65">
        <f t="shared" si="66"/>
        <v>2051</v>
      </c>
      <c r="AT82" s="65">
        <f t="shared" si="66"/>
        <v>2052</v>
      </c>
      <c r="AU82" s="65">
        <f t="shared" si="66"/>
        <v>2053</v>
      </c>
      <c r="AV82" s="65">
        <f t="shared" si="66"/>
        <v>2054</v>
      </c>
      <c r="AW82" s="65">
        <f t="shared" si="66"/>
        <v>2055</v>
      </c>
      <c r="AX82" s="65">
        <f t="shared" si="66"/>
        <v>2056</v>
      </c>
      <c r="AY82" s="65">
        <f t="shared" si="66"/>
        <v>2057</v>
      </c>
      <c r="AZ82" s="65">
        <f t="shared" si="66"/>
        <v>2058</v>
      </c>
      <c r="BA82" s="65">
        <f t="shared" si="66"/>
        <v>2059</v>
      </c>
      <c r="BB82" s="65">
        <f t="shared" si="66"/>
        <v>2060</v>
      </c>
      <c r="BC82" s="65">
        <f t="shared" si="66"/>
        <v>2061</v>
      </c>
      <c r="BD82" s="65">
        <f t="shared" si="66"/>
        <v>2062</v>
      </c>
      <c r="BE82" s="65">
        <f t="shared" si="66"/>
        <v>2063</v>
      </c>
      <c r="BF82" s="65">
        <f t="shared" si="66"/>
        <v>2064</v>
      </c>
      <c r="BG82" s="65">
        <f t="shared" si="66"/>
        <v>2065</v>
      </c>
      <c r="BH82" s="65">
        <f t="shared" si="66"/>
        <v>2066</v>
      </c>
      <c r="BI82" s="65">
        <f t="shared" si="66"/>
        <v>2067</v>
      </c>
      <c r="BJ82" s="65">
        <f t="shared" si="66"/>
        <v>2068</v>
      </c>
      <c r="BK82" s="65">
        <f t="shared" si="66"/>
        <v>2069</v>
      </c>
      <c r="BL82" s="65">
        <f t="shared" si="66"/>
        <v>2070</v>
      </c>
      <c r="BM82" s="65">
        <f t="shared" si="66"/>
        <v>2071</v>
      </c>
      <c r="BN82" s="65">
        <f t="shared" si="66"/>
        <v>2072</v>
      </c>
      <c r="BO82" s="65">
        <f t="shared" si="66"/>
        <v>2073</v>
      </c>
      <c r="BP82" s="65">
        <f t="shared" ref="BP82:CP82" si="67">year</f>
        <v>2074</v>
      </c>
      <c r="BQ82" s="65">
        <f t="shared" si="67"/>
        <v>2075</v>
      </c>
      <c r="BR82" s="65">
        <f t="shared" si="67"/>
        <v>2076</v>
      </c>
      <c r="BS82" s="65">
        <f t="shared" si="67"/>
        <v>2077</v>
      </c>
      <c r="BT82" s="65">
        <f t="shared" si="67"/>
        <v>2078</v>
      </c>
      <c r="BU82" s="65">
        <f t="shared" si="67"/>
        <v>2079</v>
      </c>
      <c r="BV82" s="65">
        <f t="shared" si="67"/>
        <v>2080</v>
      </c>
      <c r="BW82" s="65">
        <f t="shared" si="67"/>
        <v>2081</v>
      </c>
      <c r="BX82" s="65">
        <f t="shared" si="67"/>
        <v>2082</v>
      </c>
      <c r="BY82" s="65">
        <f t="shared" si="67"/>
        <v>2083</v>
      </c>
      <c r="BZ82" s="65">
        <f t="shared" si="67"/>
        <v>2084</v>
      </c>
      <c r="CA82" s="65">
        <f t="shared" si="67"/>
        <v>2085</v>
      </c>
      <c r="CB82" s="65">
        <f t="shared" si="67"/>
        <v>2086</v>
      </c>
      <c r="CC82" s="65">
        <f t="shared" si="67"/>
        <v>2087</v>
      </c>
      <c r="CD82" s="65">
        <f t="shared" si="67"/>
        <v>2088</v>
      </c>
      <c r="CE82" s="65">
        <f t="shared" si="67"/>
        <v>2089</v>
      </c>
      <c r="CF82" s="65">
        <f t="shared" si="67"/>
        <v>2090</v>
      </c>
      <c r="CG82" s="65">
        <f t="shared" si="67"/>
        <v>2091</v>
      </c>
      <c r="CH82" s="65">
        <f t="shared" si="67"/>
        <v>2092</v>
      </c>
      <c r="CI82" s="65">
        <f t="shared" si="67"/>
        <v>2093</v>
      </c>
      <c r="CJ82" s="65">
        <f t="shared" si="67"/>
        <v>2094</v>
      </c>
      <c r="CK82" s="65">
        <f t="shared" si="67"/>
        <v>2095</v>
      </c>
      <c r="CL82" s="65">
        <f t="shared" si="67"/>
        <v>2096</v>
      </c>
      <c r="CM82" s="65">
        <f t="shared" si="67"/>
        <v>2097</v>
      </c>
      <c r="CN82" s="65">
        <f t="shared" si="67"/>
        <v>2098</v>
      </c>
      <c r="CO82" s="65">
        <f t="shared" si="67"/>
        <v>2099</v>
      </c>
      <c r="CP82" s="65">
        <f t="shared" si="67"/>
        <v>2100</v>
      </c>
    </row>
    <row r="83" spans="2:95" outlineLevel="1" x14ac:dyDescent="0.25">
      <c r="B83" t="s">
        <v>127</v>
      </c>
      <c r="D83" s="64">
        <f t="shared" ref="D83:BO83" si="68">GDP_deflator_in</f>
        <v>100</v>
      </c>
      <c r="E83" s="64">
        <f t="shared" si="68"/>
        <v>102.0408522069967</v>
      </c>
      <c r="F83" s="64">
        <f t="shared" si="68"/>
        <v>103.73300608434633</v>
      </c>
      <c r="G83" s="64">
        <f t="shared" si="68"/>
        <v>105.6977893111948</v>
      </c>
      <c r="H83" s="64">
        <f t="shared" si="68"/>
        <v>107.63198085265238</v>
      </c>
      <c r="I83" s="64">
        <f t="shared" si="68"/>
        <v>108.25764528413346</v>
      </c>
      <c r="J83" s="64">
        <f t="shared" si="68"/>
        <v>110.57171288824188</v>
      </c>
      <c r="K83" s="64">
        <f t="shared" si="68"/>
        <v>112.66437170421474</v>
      </c>
      <c r="L83" s="64">
        <f t="shared" si="68"/>
        <v>115.07091762163124</v>
      </c>
      <c r="M83" s="64">
        <f t="shared" si="68"/>
        <v>117.20952257045172</v>
      </c>
      <c r="N83" s="64">
        <f t="shared" si="68"/>
        <v>119.36634912740116</v>
      </c>
      <c r="O83" s="64">
        <f t="shared" si="68"/>
        <v>121.66244449669242</v>
      </c>
      <c r="P83" s="64">
        <f t="shared" si="68"/>
        <v>124.03834365755242</v>
      </c>
      <c r="Q83" s="64">
        <f t="shared" si="68"/>
        <v>126.50156693492134</v>
      </c>
      <c r="R83" s="64">
        <f t="shared" si="68"/>
        <v>129.41110297442449</v>
      </c>
      <c r="S83" s="64">
        <f t="shared" si="68"/>
        <v>132.38755834283626</v>
      </c>
      <c r="T83" s="64">
        <f t="shared" si="68"/>
        <v>135.43247218472146</v>
      </c>
      <c r="U83" s="64">
        <f t="shared" si="68"/>
        <v>138.54741904497004</v>
      </c>
      <c r="V83" s="64">
        <f t="shared" si="68"/>
        <v>141.73400968300433</v>
      </c>
      <c r="W83" s="64">
        <f t="shared" si="68"/>
        <v>144.99389190571344</v>
      </c>
      <c r="X83" s="64">
        <f t="shared" si="68"/>
        <v>148.32875141954483</v>
      </c>
      <c r="Y83" s="64">
        <f t="shared" si="68"/>
        <v>151.74031270219436</v>
      </c>
      <c r="Z83" s="64">
        <f t="shared" si="68"/>
        <v>155.23033989434481</v>
      </c>
      <c r="AA83" s="64">
        <f t="shared" si="68"/>
        <v>158.80063771191473</v>
      </c>
      <c r="AB83" s="64">
        <f t="shared" si="68"/>
        <v>162.45305237928875</v>
      </c>
      <c r="AC83" s="64">
        <f t="shared" si="68"/>
        <v>166.18947258401238</v>
      </c>
      <c r="AD83" s="64">
        <f t="shared" si="68"/>
        <v>170.01183045344465</v>
      </c>
      <c r="AE83" s="64">
        <f t="shared" si="68"/>
        <v>173.92210255387386</v>
      </c>
      <c r="AF83" s="64">
        <f t="shared" si="68"/>
        <v>177.92231091261294</v>
      </c>
      <c r="AG83" s="64">
        <f t="shared" si="68"/>
        <v>182.01452406360301</v>
      </c>
      <c r="AH83" s="64">
        <f t="shared" si="68"/>
        <v>186.20085811706585</v>
      </c>
      <c r="AI83" s="64">
        <f t="shared" si="68"/>
        <v>190.48347785375833</v>
      </c>
      <c r="AJ83" s="64">
        <f t="shared" si="68"/>
        <v>194.86459784439475</v>
      </c>
      <c r="AK83" s="64">
        <f t="shared" si="68"/>
        <v>199.34648359481585</v>
      </c>
      <c r="AL83" s="64">
        <f t="shared" si="68"/>
        <v>203.9314527174966</v>
      </c>
      <c r="AM83" s="64">
        <f t="shared" si="68"/>
        <v>208.62187612999898</v>
      </c>
      <c r="AN83" s="64">
        <f t="shared" si="68"/>
        <v>213.42017928098898</v>
      </c>
      <c r="AO83" s="64">
        <f t="shared" si="68"/>
        <v>218.32884340445167</v>
      </c>
      <c r="AP83" s="64">
        <f t="shared" si="68"/>
        <v>223.35040680275404</v>
      </c>
      <c r="AQ83" s="64">
        <f t="shared" si="68"/>
        <v>228.48746615921732</v>
      </c>
      <c r="AR83" s="64">
        <f t="shared" si="68"/>
        <v>233.74267788087937</v>
      </c>
      <c r="AS83" s="64">
        <f t="shared" si="68"/>
        <v>239.11875947213957</v>
      </c>
      <c r="AT83" s="64">
        <f t="shared" si="68"/>
        <v>244.61849093999874</v>
      </c>
      <c r="AU83" s="64">
        <f t="shared" si="68"/>
        <v>250.24471623161867</v>
      </c>
      <c r="AV83" s="64">
        <f t="shared" si="68"/>
        <v>256.00034470494586</v>
      </c>
      <c r="AW83" s="64">
        <f t="shared" si="68"/>
        <v>261.88835263315963</v>
      </c>
      <c r="AX83" s="64">
        <f t="shared" si="68"/>
        <v>267.91178474372231</v>
      </c>
      <c r="AY83" s="64">
        <f t="shared" si="68"/>
        <v>274.07375579282791</v>
      </c>
      <c r="AZ83" s="64">
        <f t="shared" si="68"/>
        <v>280.37745217606289</v>
      </c>
      <c r="BA83" s="64">
        <f t="shared" si="68"/>
        <v>286.82613357611234</v>
      </c>
      <c r="BB83" s="64">
        <f t="shared" si="68"/>
        <v>293.42313464836292</v>
      </c>
      <c r="BC83" s="64">
        <f t="shared" si="68"/>
        <v>300.17186674527522</v>
      </c>
      <c r="BD83" s="64">
        <f t="shared" si="68"/>
        <v>307.07581968041649</v>
      </c>
      <c r="BE83" s="64">
        <f t="shared" si="68"/>
        <v>314.13856353306602</v>
      </c>
      <c r="BF83" s="64">
        <f t="shared" si="68"/>
        <v>321.36375049432655</v>
      </c>
      <c r="BG83" s="64">
        <f t="shared" si="68"/>
        <v>328.75511675569601</v>
      </c>
      <c r="BH83" s="64">
        <f t="shared" si="68"/>
        <v>336.31648444107697</v>
      </c>
      <c r="BI83" s="64">
        <f t="shared" si="68"/>
        <v>344.05176358322171</v>
      </c>
      <c r="BJ83" s="64">
        <f t="shared" si="68"/>
        <v>351.96495414563572</v>
      </c>
      <c r="BK83" s="64">
        <f t="shared" si="68"/>
        <v>360.06014809098531</v>
      </c>
      <c r="BL83" s="64">
        <f t="shared" si="68"/>
        <v>368.34153149707788</v>
      </c>
      <c r="BM83" s="64">
        <f t="shared" si="68"/>
        <v>376.81338672151065</v>
      </c>
      <c r="BN83" s="64">
        <f t="shared" si="68"/>
        <v>385.48009461610542</v>
      </c>
      <c r="BO83" s="64">
        <f t="shared" si="68"/>
        <v>394.34613679227584</v>
      </c>
      <c r="BP83" s="64">
        <f t="shared" ref="BP83:CP83" si="69">GDP_deflator_in</f>
        <v>403.41609793849813</v>
      </c>
      <c r="BQ83" s="64">
        <f t="shared" si="69"/>
        <v>412.69466819108357</v>
      </c>
      <c r="BR83" s="64">
        <f t="shared" si="69"/>
        <v>422.18664555947845</v>
      </c>
      <c r="BS83" s="64">
        <f t="shared" si="69"/>
        <v>431.89693840734645</v>
      </c>
      <c r="BT83" s="64">
        <f t="shared" si="69"/>
        <v>441.83056799071539</v>
      </c>
      <c r="BU83" s="64">
        <f t="shared" si="69"/>
        <v>451.99267105450184</v>
      </c>
      <c r="BV83" s="64">
        <f t="shared" si="69"/>
        <v>462.38850248875531</v>
      </c>
      <c r="BW83" s="64">
        <f t="shared" si="69"/>
        <v>473.02343804599661</v>
      </c>
      <c r="BX83" s="64">
        <f t="shared" si="69"/>
        <v>483.90297712105451</v>
      </c>
      <c r="BY83" s="64">
        <f t="shared" si="69"/>
        <v>495.03274559483873</v>
      </c>
      <c r="BZ83" s="64">
        <f t="shared" si="69"/>
        <v>506.41849874351993</v>
      </c>
      <c r="CA83" s="64">
        <f t="shared" si="69"/>
        <v>518.06612421462091</v>
      </c>
      <c r="CB83" s="64">
        <f t="shared" si="69"/>
        <v>529.98164507155718</v>
      </c>
      <c r="CC83" s="64">
        <f t="shared" si="69"/>
        <v>542.17122290820294</v>
      </c>
      <c r="CD83" s="64">
        <f t="shared" si="69"/>
        <v>554.6411610350915</v>
      </c>
      <c r="CE83" s="64">
        <f t="shared" si="69"/>
        <v>567.39790773889854</v>
      </c>
      <c r="CF83" s="64">
        <f t="shared" si="69"/>
        <v>580.44805961689315</v>
      </c>
      <c r="CG83" s="64">
        <f t="shared" si="69"/>
        <v>593.79836498808163</v>
      </c>
      <c r="CH83" s="64">
        <f t="shared" si="69"/>
        <v>607.45572738280748</v>
      </c>
      <c r="CI83" s="64">
        <f t="shared" si="69"/>
        <v>621.42720911261199</v>
      </c>
      <c r="CJ83" s="64">
        <f t="shared" si="69"/>
        <v>635.72003492220188</v>
      </c>
      <c r="CK83" s="64">
        <f t="shared" si="69"/>
        <v>650.3415957254125</v>
      </c>
      <c r="CL83" s="64">
        <f t="shared" si="69"/>
        <v>665.29945242709687</v>
      </c>
      <c r="CM83" s="64">
        <f t="shared" si="69"/>
        <v>680.60133983292008</v>
      </c>
      <c r="CN83" s="64">
        <f t="shared" si="69"/>
        <v>696.25517064907717</v>
      </c>
      <c r="CO83" s="64">
        <f t="shared" si="69"/>
        <v>712.26903957400577</v>
      </c>
      <c r="CP83" s="64">
        <f t="shared" si="69"/>
        <v>728.65122748420788</v>
      </c>
    </row>
    <row r="84" spans="2:95" outlineLevel="1" x14ac:dyDescent="0.25"/>
    <row r="85" spans="2:95" outlineLevel="1" x14ac:dyDescent="0.25">
      <c r="B85" t="s">
        <v>196</v>
      </c>
      <c r="C85">
        <f>CO2e_value_price_base_in</f>
        <v>2010</v>
      </c>
      <c r="D85" s="62" t="s">
        <v>197</v>
      </c>
    </row>
    <row r="86" spans="2:95" outlineLevel="1" x14ac:dyDescent="0.25">
      <c r="B86" t="s">
        <v>198</v>
      </c>
      <c r="C86">
        <f>HLOOKUP(CO2e_value_price_base,GDP_deflator_table2[],2,0)</f>
        <v>100</v>
      </c>
      <c r="D86" s="62" t="s">
        <v>199</v>
      </c>
    </row>
    <row r="87" spans="2:95" outlineLevel="1" x14ac:dyDescent="0.25"/>
    <row r="88" spans="2:95" outlineLevel="1" x14ac:dyDescent="0.25">
      <c r="B88" t="s">
        <v>200</v>
      </c>
      <c r="C88">
        <f>Price_base_outputs_in</f>
        <v>2010</v>
      </c>
      <c r="D88" s="62" t="s">
        <v>201</v>
      </c>
    </row>
    <row r="89" spans="2:95" outlineLevel="1" x14ac:dyDescent="0.25">
      <c r="B89" t="s">
        <v>202</v>
      </c>
      <c r="C89">
        <f>HLOOKUP(Price_base_outputs,GDP_deflator_table2[],2,0)</f>
        <v>100</v>
      </c>
      <c r="D89" s="62" t="s">
        <v>203</v>
      </c>
    </row>
    <row r="90" spans="2:95" outlineLevel="1" x14ac:dyDescent="0.25">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2"/>
    </row>
    <row r="91" spans="2:95" outlineLevel="1" x14ac:dyDescent="0.25">
      <c r="B91" t="s">
        <v>204</v>
      </c>
      <c r="C91" s="63">
        <f>GDP_deflator_outputs/GDP_deflator_base</f>
        <v>1</v>
      </c>
      <c r="D91" s="80" t="s">
        <v>205</v>
      </c>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2"/>
    </row>
    <row r="92" spans="2:95" outlineLevel="1" x14ac:dyDescent="0.25">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2"/>
    </row>
    <row r="93" spans="2:95" outlineLevel="1" x14ac:dyDescent="0.25">
      <c r="B93" t="str">
        <f>"Carbon values in "&amp;Price_base_outputs&amp;" prices"</f>
        <v>Carbon values in 2010 prices</v>
      </c>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2"/>
    </row>
    <row r="94" spans="2:95" outlineLevel="1" x14ac:dyDescent="0.25">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2"/>
    </row>
    <row r="95" spans="2:95" outlineLevel="1" x14ac:dyDescent="0.25">
      <c r="B95" t="s">
        <v>206</v>
      </c>
      <c r="D95" s="79">
        <f t="shared" ref="D95:AI95" si="70">CO2e_values_low_in_non_traded*Price_adjustment</f>
        <v>12.166420000000002</v>
      </c>
      <c r="E95" s="79">
        <f t="shared" si="70"/>
        <v>11.297390000000002</v>
      </c>
      <c r="F95" s="79">
        <f t="shared" si="70"/>
        <v>6.0832100000000011</v>
      </c>
      <c r="G95" s="79">
        <f t="shared" si="70"/>
        <v>3.4761200000000003</v>
      </c>
      <c r="H95" s="79">
        <f t="shared" si="70"/>
        <v>4.3451500000000003</v>
      </c>
      <c r="I95" s="79">
        <f t="shared" si="70"/>
        <v>5.2141800000000007</v>
      </c>
      <c r="J95" s="79">
        <f t="shared" si="70"/>
        <v>4.3451500000000003</v>
      </c>
      <c r="K95" s="79">
        <f t="shared" si="70"/>
        <v>4.3451500000000003</v>
      </c>
      <c r="L95" s="79">
        <f t="shared" si="70"/>
        <v>1.7380600000000002</v>
      </c>
      <c r="M95" s="79">
        <f t="shared" si="70"/>
        <v>0</v>
      </c>
      <c r="N95" s="79">
        <f t="shared" si="70"/>
        <v>0</v>
      </c>
      <c r="O95" s="79">
        <f t="shared" si="70"/>
        <v>3.4761200000000003</v>
      </c>
      <c r="P95" s="79">
        <f t="shared" si="70"/>
        <v>6.9522400000000006</v>
      </c>
      <c r="Q95" s="79">
        <f t="shared" si="70"/>
        <v>10.428360000000001</v>
      </c>
      <c r="R95" s="79">
        <f t="shared" si="70"/>
        <v>13.904480000000001</v>
      </c>
      <c r="S95" s="79">
        <f t="shared" si="70"/>
        <v>17.380600000000001</v>
      </c>
      <c r="T95" s="79">
        <f t="shared" si="70"/>
        <v>20.856720000000003</v>
      </c>
      <c r="U95" s="79">
        <f t="shared" si="70"/>
        <v>24.332840000000004</v>
      </c>
      <c r="V95" s="79">
        <f t="shared" si="70"/>
        <v>27.808960000000003</v>
      </c>
      <c r="W95" s="79">
        <f t="shared" si="70"/>
        <v>31.285080000000004</v>
      </c>
      <c r="X95" s="79">
        <f t="shared" si="70"/>
        <v>34.761200000000002</v>
      </c>
      <c r="Y95" s="79">
        <f t="shared" si="70"/>
        <v>38.237320000000004</v>
      </c>
      <c r="Z95" s="79">
        <f t="shared" si="70"/>
        <v>41.713440000000006</v>
      </c>
      <c r="AA95" s="79">
        <f t="shared" si="70"/>
        <v>45.189560000000007</v>
      </c>
      <c r="AB95" s="79">
        <f t="shared" si="70"/>
        <v>47.796650000000007</v>
      </c>
      <c r="AC95" s="79">
        <f t="shared" si="70"/>
        <v>51.272770000000008</v>
      </c>
      <c r="AD95" s="79">
        <f t="shared" si="70"/>
        <v>54.74889000000001</v>
      </c>
      <c r="AE95" s="79">
        <f t="shared" si="70"/>
        <v>58.225010000000005</v>
      </c>
      <c r="AF95" s="79">
        <f t="shared" si="70"/>
        <v>60.832100000000004</v>
      </c>
      <c r="AG95" s="79">
        <f t="shared" si="70"/>
        <v>64.308220000000006</v>
      </c>
      <c r="AH95" s="79">
        <f t="shared" si="70"/>
        <v>67.784340000000014</v>
      </c>
      <c r="AI95" s="79">
        <f t="shared" si="70"/>
        <v>71.260460000000009</v>
      </c>
      <c r="AJ95" s="79">
        <f t="shared" ref="AJ95:BO95" si="71">CO2e_values_low_in_non_traded*Price_adjustment</f>
        <v>73.867550000000008</v>
      </c>
      <c r="AK95" s="79">
        <f t="shared" si="71"/>
        <v>77.343670000000003</v>
      </c>
      <c r="AL95" s="79">
        <f t="shared" si="71"/>
        <v>80.819790000000012</v>
      </c>
      <c r="AM95" s="79">
        <f t="shared" si="71"/>
        <v>84.295910000000006</v>
      </c>
      <c r="AN95" s="79">
        <f t="shared" si="71"/>
        <v>86.903000000000006</v>
      </c>
      <c r="AO95" s="79">
        <f t="shared" si="71"/>
        <v>90.379120000000015</v>
      </c>
      <c r="AP95" s="79">
        <f t="shared" si="71"/>
        <v>93.855240000000009</v>
      </c>
      <c r="AQ95" s="79">
        <f t="shared" si="71"/>
        <v>97.331360000000018</v>
      </c>
      <c r="AR95" s="79">
        <f t="shared" si="71"/>
        <v>99.938450000000017</v>
      </c>
      <c r="AS95" s="79">
        <f t="shared" si="71"/>
        <v>102.54554000000002</v>
      </c>
      <c r="AT95" s="79">
        <f t="shared" si="71"/>
        <v>105.15263000000002</v>
      </c>
      <c r="AU95" s="79">
        <f t="shared" si="71"/>
        <v>107.75972000000002</v>
      </c>
      <c r="AV95" s="79">
        <f t="shared" si="71"/>
        <v>109.49778000000002</v>
      </c>
      <c r="AW95" s="79">
        <f t="shared" si="71"/>
        <v>112.10487000000002</v>
      </c>
      <c r="AX95" s="79">
        <f t="shared" si="71"/>
        <v>113.84293000000001</v>
      </c>
      <c r="AY95" s="79">
        <f t="shared" si="71"/>
        <v>115.58099000000001</v>
      </c>
      <c r="AZ95" s="79">
        <f t="shared" si="71"/>
        <v>117.31905000000002</v>
      </c>
      <c r="BA95" s="79">
        <f t="shared" si="71"/>
        <v>119.05711000000001</v>
      </c>
      <c r="BB95" s="79">
        <f t="shared" si="71"/>
        <v>119.92614000000002</v>
      </c>
      <c r="BC95" s="79">
        <f t="shared" si="71"/>
        <v>120.79517000000001</v>
      </c>
      <c r="BD95" s="79">
        <f t="shared" si="71"/>
        <v>121.66420000000001</v>
      </c>
      <c r="BE95" s="79">
        <f t="shared" si="71"/>
        <v>122.53323000000002</v>
      </c>
      <c r="BF95" s="79">
        <f t="shared" si="71"/>
        <v>122.53323000000002</v>
      </c>
      <c r="BG95" s="79">
        <f t="shared" si="71"/>
        <v>122.53323000000002</v>
      </c>
      <c r="BH95" s="79">
        <f t="shared" si="71"/>
        <v>122.53323000000002</v>
      </c>
      <c r="BI95" s="79">
        <f t="shared" si="71"/>
        <v>122.53323000000002</v>
      </c>
      <c r="BJ95" s="79">
        <f t="shared" si="71"/>
        <v>121.66420000000001</v>
      </c>
      <c r="BK95" s="79">
        <f t="shared" si="71"/>
        <v>121.66420000000001</v>
      </c>
      <c r="BL95" s="79">
        <f t="shared" si="71"/>
        <v>120.79517000000001</v>
      </c>
      <c r="BM95" s="79">
        <f t="shared" si="71"/>
        <v>119.92614000000002</v>
      </c>
      <c r="BN95" s="79">
        <f t="shared" si="71"/>
        <v>119.05711000000001</v>
      </c>
      <c r="BO95" s="79">
        <f t="shared" si="71"/>
        <v>118.18808000000001</v>
      </c>
      <c r="BP95" s="79">
        <f t="shared" ref="BP95:CP95" si="72">CO2e_values_low_in_non_traded*Price_adjustment</f>
        <v>117.31905000000002</v>
      </c>
      <c r="BQ95" s="79">
        <f t="shared" si="72"/>
        <v>115.58099000000001</v>
      </c>
      <c r="BR95" s="79">
        <f t="shared" si="72"/>
        <v>113.84293000000001</v>
      </c>
      <c r="BS95" s="79">
        <f t="shared" si="72"/>
        <v>112.97390000000001</v>
      </c>
      <c r="BT95" s="79">
        <f t="shared" si="72"/>
        <v>111.23584000000001</v>
      </c>
      <c r="BU95" s="79">
        <f t="shared" si="72"/>
        <v>109.49778000000002</v>
      </c>
      <c r="BV95" s="79">
        <f t="shared" si="72"/>
        <v>107.75972000000002</v>
      </c>
      <c r="BW95" s="79">
        <f t="shared" si="72"/>
        <v>106.02166000000001</v>
      </c>
      <c r="BX95" s="79">
        <f t="shared" si="72"/>
        <v>104.28360000000001</v>
      </c>
      <c r="BY95" s="79">
        <f t="shared" si="72"/>
        <v>102.54554000000002</v>
      </c>
      <c r="BZ95" s="79">
        <f t="shared" si="72"/>
        <v>99.938450000000017</v>
      </c>
      <c r="CA95" s="79">
        <f t="shared" si="72"/>
        <v>98.200390000000013</v>
      </c>
      <c r="CB95" s="79">
        <f t="shared" si="72"/>
        <v>96.462330000000009</v>
      </c>
      <c r="CC95" s="79">
        <f t="shared" si="72"/>
        <v>94.724270000000018</v>
      </c>
      <c r="CD95" s="79">
        <f t="shared" si="72"/>
        <v>92.117180000000005</v>
      </c>
      <c r="CE95" s="79">
        <f t="shared" si="72"/>
        <v>90.379120000000015</v>
      </c>
      <c r="CF95" s="79">
        <f t="shared" si="72"/>
        <v>87.772030000000015</v>
      </c>
      <c r="CG95" s="79">
        <f t="shared" si="72"/>
        <v>86.033970000000011</v>
      </c>
      <c r="CH95" s="79">
        <f t="shared" si="72"/>
        <v>84.295910000000006</v>
      </c>
      <c r="CI95" s="79">
        <f t="shared" si="72"/>
        <v>81.688820000000007</v>
      </c>
      <c r="CJ95" s="79">
        <f t="shared" si="72"/>
        <v>79.950760000000017</v>
      </c>
      <c r="CK95" s="79">
        <f t="shared" si="72"/>
        <v>77.343670000000003</v>
      </c>
      <c r="CL95" s="79">
        <f t="shared" si="72"/>
        <v>75.605610000000013</v>
      </c>
      <c r="CM95" s="79">
        <f t="shared" si="72"/>
        <v>73.867550000000008</v>
      </c>
      <c r="CN95" s="79">
        <f t="shared" si="72"/>
        <v>71.260460000000009</v>
      </c>
      <c r="CO95" s="79">
        <f t="shared" si="72"/>
        <v>69.522400000000005</v>
      </c>
      <c r="CP95" s="79">
        <f t="shared" si="72"/>
        <v>66.915310000000005</v>
      </c>
      <c r="CQ95" s="77" t="s">
        <v>207</v>
      </c>
    </row>
    <row r="96" spans="2:95" outlineLevel="1" x14ac:dyDescent="0.25">
      <c r="B96" t="s">
        <v>208</v>
      </c>
      <c r="D96" s="79">
        <f t="shared" ref="D96:AI96" si="73">CO2e_values_central_in_non_traded*Price_adjustment</f>
        <v>12.166420000000002</v>
      </c>
      <c r="E96" s="79">
        <f t="shared" si="73"/>
        <v>11.297390000000002</v>
      </c>
      <c r="F96" s="79">
        <f t="shared" si="73"/>
        <v>6.0832100000000011</v>
      </c>
      <c r="G96" s="79">
        <f t="shared" si="73"/>
        <v>3.4761200000000003</v>
      </c>
      <c r="H96" s="79">
        <f t="shared" si="73"/>
        <v>4.3451500000000003</v>
      </c>
      <c r="I96" s="79">
        <f t="shared" si="73"/>
        <v>5.2141800000000007</v>
      </c>
      <c r="J96" s="79">
        <f t="shared" si="73"/>
        <v>4.3451500000000003</v>
      </c>
      <c r="K96" s="79">
        <f t="shared" si="73"/>
        <v>4.3451500000000003</v>
      </c>
      <c r="L96" s="79">
        <f t="shared" si="73"/>
        <v>11.297390000000002</v>
      </c>
      <c r="M96" s="79">
        <f t="shared" si="73"/>
        <v>11.297390000000002</v>
      </c>
      <c r="N96" s="79">
        <f t="shared" si="73"/>
        <v>12.166420000000002</v>
      </c>
      <c r="O96" s="79">
        <f t="shared" si="73"/>
        <v>18.249630000000003</v>
      </c>
      <c r="P96" s="79">
        <f t="shared" si="73"/>
        <v>23.463810000000002</v>
      </c>
      <c r="Q96" s="79">
        <f t="shared" si="73"/>
        <v>29.547020000000003</v>
      </c>
      <c r="R96" s="79">
        <f t="shared" si="73"/>
        <v>35.630230000000005</v>
      </c>
      <c r="S96" s="79">
        <f t="shared" si="73"/>
        <v>40.844410000000003</v>
      </c>
      <c r="T96" s="79">
        <f t="shared" si="73"/>
        <v>46.927620000000005</v>
      </c>
      <c r="U96" s="79">
        <f t="shared" si="73"/>
        <v>53.010830000000006</v>
      </c>
      <c r="V96" s="79">
        <f t="shared" si="73"/>
        <v>58.225010000000005</v>
      </c>
      <c r="W96" s="79">
        <f t="shared" si="73"/>
        <v>64.308220000000006</v>
      </c>
      <c r="X96" s="79">
        <f t="shared" si="73"/>
        <v>70.391430000000014</v>
      </c>
      <c r="Y96" s="79">
        <f t="shared" si="73"/>
        <v>76.474640000000008</v>
      </c>
      <c r="Z96" s="79">
        <f t="shared" si="73"/>
        <v>83.426880000000011</v>
      </c>
      <c r="AA96" s="79">
        <f t="shared" si="73"/>
        <v>89.510090000000005</v>
      </c>
      <c r="AB96" s="79">
        <f t="shared" si="73"/>
        <v>96.462330000000009</v>
      </c>
      <c r="AC96" s="79">
        <f t="shared" si="73"/>
        <v>102.54554000000002</v>
      </c>
      <c r="AD96" s="79">
        <f t="shared" si="73"/>
        <v>109.49778000000002</v>
      </c>
      <c r="AE96" s="79">
        <f t="shared" si="73"/>
        <v>115.58099000000001</v>
      </c>
      <c r="AF96" s="79">
        <f t="shared" si="73"/>
        <v>122.53323000000002</v>
      </c>
      <c r="AG96" s="79">
        <f t="shared" si="73"/>
        <v>128.61644000000001</v>
      </c>
      <c r="AH96" s="79">
        <f t="shared" si="73"/>
        <v>135.56868000000003</v>
      </c>
      <c r="AI96" s="79">
        <f t="shared" si="73"/>
        <v>141.65189000000001</v>
      </c>
      <c r="AJ96" s="79">
        <f t="shared" ref="AJ96:BO96" si="74">CO2e_values_central_in_non_traded*Price_adjustment</f>
        <v>148.60413000000003</v>
      </c>
      <c r="AK96" s="79">
        <f t="shared" si="74"/>
        <v>154.68734000000001</v>
      </c>
      <c r="AL96" s="79">
        <f t="shared" si="74"/>
        <v>161.63958000000002</v>
      </c>
      <c r="AM96" s="79">
        <f t="shared" si="74"/>
        <v>167.72279000000003</v>
      </c>
      <c r="AN96" s="79">
        <f t="shared" si="74"/>
        <v>174.67503000000002</v>
      </c>
      <c r="AO96" s="79">
        <f t="shared" si="74"/>
        <v>180.75824000000003</v>
      </c>
      <c r="AP96" s="79">
        <f t="shared" si="74"/>
        <v>187.71048000000002</v>
      </c>
      <c r="AQ96" s="79">
        <f t="shared" si="74"/>
        <v>193.79369000000003</v>
      </c>
      <c r="AR96" s="79">
        <f t="shared" si="74"/>
        <v>200.74593000000002</v>
      </c>
      <c r="AS96" s="79">
        <f t="shared" si="74"/>
        <v>207.69817000000003</v>
      </c>
      <c r="AT96" s="79">
        <f t="shared" si="74"/>
        <v>214.65041000000002</v>
      </c>
      <c r="AU96" s="79">
        <f t="shared" si="74"/>
        <v>221.60265000000004</v>
      </c>
      <c r="AV96" s="79">
        <f t="shared" si="74"/>
        <v>228.55489000000003</v>
      </c>
      <c r="AW96" s="79">
        <f t="shared" si="74"/>
        <v>235.50713000000002</v>
      </c>
      <c r="AX96" s="79">
        <f t="shared" si="74"/>
        <v>241.59034000000003</v>
      </c>
      <c r="AY96" s="79">
        <f t="shared" si="74"/>
        <v>248.54258000000004</v>
      </c>
      <c r="AZ96" s="79">
        <f t="shared" si="74"/>
        <v>254.62579000000002</v>
      </c>
      <c r="BA96" s="79">
        <f t="shared" si="74"/>
        <v>260.70900000000006</v>
      </c>
      <c r="BB96" s="79">
        <f t="shared" si="74"/>
        <v>266.79221000000001</v>
      </c>
      <c r="BC96" s="79">
        <f t="shared" si="74"/>
        <v>272.00639000000001</v>
      </c>
      <c r="BD96" s="79">
        <f t="shared" si="74"/>
        <v>276.35154000000006</v>
      </c>
      <c r="BE96" s="79">
        <f t="shared" si="74"/>
        <v>280.69669000000005</v>
      </c>
      <c r="BF96" s="79">
        <f t="shared" si="74"/>
        <v>285.04184000000004</v>
      </c>
      <c r="BG96" s="79">
        <f t="shared" si="74"/>
        <v>288.51796000000002</v>
      </c>
      <c r="BH96" s="79">
        <f t="shared" si="74"/>
        <v>291.99408000000005</v>
      </c>
      <c r="BI96" s="79">
        <f t="shared" si="74"/>
        <v>295.47020000000003</v>
      </c>
      <c r="BJ96" s="79">
        <f t="shared" si="74"/>
        <v>298.07729000000006</v>
      </c>
      <c r="BK96" s="79">
        <f t="shared" si="74"/>
        <v>299.81535000000002</v>
      </c>
      <c r="BL96" s="79">
        <f t="shared" si="74"/>
        <v>302.42244000000005</v>
      </c>
      <c r="BM96" s="79">
        <f t="shared" si="74"/>
        <v>304.16050000000001</v>
      </c>
      <c r="BN96" s="79">
        <f t="shared" si="74"/>
        <v>305.89856000000003</v>
      </c>
      <c r="BO96" s="79">
        <f t="shared" si="74"/>
        <v>306.76759000000004</v>
      </c>
      <c r="BP96" s="79">
        <f t="shared" ref="BP96:CP96" si="75">CO2e_values_central_in_non_traded*Price_adjustment</f>
        <v>307.63662000000005</v>
      </c>
      <c r="BQ96" s="79">
        <f t="shared" si="75"/>
        <v>308.50565000000006</v>
      </c>
      <c r="BR96" s="79">
        <f t="shared" si="75"/>
        <v>308.50565000000006</v>
      </c>
      <c r="BS96" s="79">
        <f t="shared" si="75"/>
        <v>308.50565000000006</v>
      </c>
      <c r="BT96" s="79">
        <f t="shared" si="75"/>
        <v>308.50565000000006</v>
      </c>
      <c r="BU96" s="79">
        <f t="shared" si="75"/>
        <v>307.63662000000005</v>
      </c>
      <c r="BV96" s="79">
        <f t="shared" si="75"/>
        <v>306.76759000000004</v>
      </c>
      <c r="BW96" s="79">
        <f t="shared" si="75"/>
        <v>306.76759000000004</v>
      </c>
      <c r="BX96" s="79">
        <f t="shared" si="75"/>
        <v>305.89856000000003</v>
      </c>
      <c r="BY96" s="79">
        <f t="shared" si="75"/>
        <v>305.02953000000002</v>
      </c>
      <c r="BZ96" s="79">
        <f t="shared" si="75"/>
        <v>304.16050000000001</v>
      </c>
      <c r="CA96" s="79">
        <f t="shared" si="75"/>
        <v>303.29147000000006</v>
      </c>
      <c r="CB96" s="79">
        <f t="shared" si="75"/>
        <v>301.55341000000004</v>
      </c>
      <c r="CC96" s="79">
        <f t="shared" si="75"/>
        <v>299.81535000000002</v>
      </c>
      <c r="CD96" s="79">
        <f t="shared" si="75"/>
        <v>298.07729000000006</v>
      </c>
      <c r="CE96" s="79">
        <f t="shared" si="75"/>
        <v>295.47020000000003</v>
      </c>
      <c r="CF96" s="79">
        <f t="shared" si="75"/>
        <v>293.73214000000002</v>
      </c>
      <c r="CG96" s="79">
        <f t="shared" si="75"/>
        <v>291.12505000000004</v>
      </c>
      <c r="CH96" s="79">
        <f t="shared" si="75"/>
        <v>289.38699000000003</v>
      </c>
      <c r="CI96" s="79">
        <f t="shared" si="75"/>
        <v>287.64893000000006</v>
      </c>
      <c r="CJ96" s="79">
        <f t="shared" si="75"/>
        <v>285.04184000000004</v>
      </c>
      <c r="CK96" s="79">
        <f t="shared" si="75"/>
        <v>282.43475000000001</v>
      </c>
      <c r="CL96" s="79">
        <f t="shared" si="75"/>
        <v>279.82766000000004</v>
      </c>
      <c r="CM96" s="79">
        <f t="shared" si="75"/>
        <v>277.22057000000001</v>
      </c>
      <c r="CN96" s="79">
        <f t="shared" si="75"/>
        <v>274.61348000000004</v>
      </c>
      <c r="CO96" s="79">
        <f t="shared" si="75"/>
        <v>272.00639000000001</v>
      </c>
      <c r="CP96" s="79">
        <f t="shared" si="75"/>
        <v>268.53027000000003</v>
      </c>
      <c r="CQ96" s="77" t="s">
        <v>209</v>
      </c>
    </row>
    <row r="97" spans="2:95" outlineLevel="1" x14ac:dyDescent="0.25">
      <c r="B97" t="s">
        <v>210</v>
      </c>
      <c r="D97" s="79">
        <f t="shared" ref="D97:AI97" si="76">CO2e_values_high_in_non_traded*Price_adjustment</f>
        <v>12.166420000000002</v>
      </c>
      <c r="E97" s="79">
        <f t="shared" si="76"/>
        <v>11.297390000000002</v>
      </c>
      <c r="F97" s="79">
        <f t="shared" si="76"/>
        <v>6.0832100000000011</v>
      </c>
      <c r="G97" s="79">
        <f t="shared" si="76"/>
        <v>3.4761200000000003</v>
      </c>
      <c r="H97" s="79">
        <f t="shared" si="76"/>
        <v>4.3451500000000003</v>
      </c>
      <c r="I97" s="79">
        <f t="shared" si="76"/>
        <v>5.2141800000000007</v>
      </c>
      <c r="J97" s="79">
        <f t="shared" si="76"/>
        <v>4.3451500000000003</v>
      </c>
      <c r="K97" s="79">
        <f t="shared" si="76"/>
        <v>4.3451500000000003</v>
      </c>
      <c r="L97" s="79">
        <f t="shared" si="76"/>
        <v>22.594780000000004</v>
      </c>
      <c r="M97" s="79">
        <f t="shared" si="76"/>
        <v>22.594780000000004</v>
      </c>
      <c r="N97" s="79">
        <f t="shared" si="76"/>
        <v>24.332840000000004</v>
      </c>
      <c r="O97" s="79">
        <f t="shared" si="76"/>
        <v>32.154110000000003</v>
      </c>
      <c r="P97" s="79">
        <f t="shared" si="76"/>
        <v>39.975380000000008</v>
      </c>
      <c r="Q97" s="79">
        <f t="shared" si="76"/>
        <v>48.665680000000009</v>
      </c>
      <c r="R97" s="79">
        <f t="shared" si="76"/>
        <v>56.486950000000007</v>
      </c>
      <c r="S97" s="79">
        <f t="shared" si="76"/>
        <v>64.308220000000006</v>
      </c>
      <c r="T97" s="79">
        <f t="shared" si="76"/>
        <v>72.998520000000013</v>
      </c>
      <c r="U97" s="79">
        <f t="shared" si="76"/>
        <v>80.819790000000012</v>
      </c>
      <c r="V97" s="79">
        <f t="shared" si="76"/>
        <v>89.510090000000005</v>
      </c>
      <c r="W97" s="79">
        <f t="shared" si="76"/>
        <v>97.331360000000018</v>
      </c>
      <c r="X97" s="79">
        <f t="shared" si="76"/>
        <v>105.15263000000002</v>
      </c>
      <c r="Y97" s="79">
        <f t="shared" si="76"/>
        <v>114.71196000000002</v>
      </c>
      <c r="Z97" s="79">
        <f t="shared" si="76"/>
        <v>125.14032000000002</v>
      </c>
      <c r="AA97" s="79">
        <f t="shared" si="76"/>
        <v>134.69965000000002</v>
      </c>
      <c r="AB97" s="79">
        <f t="shared" si="76"/>
        <v>144.25898000000001</v>
      </c>
      <c r="AC97" s="79">
        <f t="shared" si="76"/>
        <v>154.68734000000001</v>
      </c>
      <c r="AD97" s="79">
        <f t="shared" si="76"/>
        <v>164.24667000000002</v>
      </c>
      <c r="AE97" s="79">
        <f t="shared" si="76"/>
        <v>173.80600000000001</v>
      </c>
      <c r="AF97" s="79">
        <f t="shared" si="76"/>
        <v>183.36533000000003</v>
      </c>
      <c r="AG97" s="79">
        <f t="shared" si="76"/>
        <v>193.79369000000003</v>
      </c>
      <c r="AH97" s="79">
        <f t="shared" si="76"/>
        <v>203.35302000000001</v>
      </c>
      <c r="AI97" s="79">
        <f t="shared" si="76"/>
        <v>212.91235000000003</v>
      </c>
      <c r="AJ97" s="79">
        <f t="shared" ref="AJ97:BO97" si="77">CO2e_values_high_in_non_traded*Price_adjustment</f>
        <v>222.47168000000002</v>
      </c>
      <c r="AK97" s="79">
        <f t="shared" si="77"/>
        <v>232.90004000000002</v>
      </c>
      <c r="AL97" s="79">
        <f t="shared" si="77"/>
        <v>242.45937000000004</v>
      </c>
      <c r="AM97" s="79">
        <f t="shared" si="77"/>
        <v>252.01870000000002</v>
      </c>
      <c r="AN97" s="79">
        <f t="shared" si="77"/>
        <v>261.57803000000001</v>
      </c>
      <c r="AO97" s="79">
        <f t="shared" si="77"/>
        <v>272.00639000000001</v>
      </c>
      <c r="AP97" s="79">
        <f t="shared" si="77"/>
        <v>281.56572000000006</v>
      </c>
      <c r="AQ97" s="79">
        <f t="shared" si="77"/>
        <v>291.12505000000004</v>
      </c>
      <c r="AR97" s="79">
        <f t="shared" si="77"/>
        <v>300.68438000000003</v>
      </c>
      <c r="AS97" s="79">
        <f t="shared" si="77"/>
        <v>312.85080000000005</v>
      </c>
      <c r="AT97" s="79">
        <f t="shared" si="77"/>
        <v>324.14819000000006</v>
      </c>
      <c r="AU97" s="79">
        <f t="shared" si="77"/>
        <v>335.44558000000006</v>
      </c>
      <c r="AV97" s="79">
        <f t="shared" si="77"/>
        <v>347.61200000000002</v>
      </c>
      <c r="AW97" s="79">
        <f t="shared" si="77"/>
        <v>358.90939000000003</v>
      </c>
      <c r="AX97" s="79">
        <f t="shared" si="77"/>
        <v>370.20678000000004</v>
      </c>
      <c r="AY97" s="79">
        <f t="shared" si="77"/>
        <v>381.50417000000004</v>
      </c>
      <c r="AZ97" s="79">
        <f t="shared" si="77"/>
        <v>391.93253000000004</v>
      </c>
      <c r="BA97" s="79">
        <f t="shared" si="77"/>
        <v>403.22992000000005</v>
      </c>
      <c r="BB97" s="79">
        <f t="shared" si="77"/>
        <v>413.65828000000005</v>
      </c>
      <c r="BC97" s="79">
        <f t="shared" si="77"/>
        <v>422.34858000000003</v>
      </c>
      <c r="BD97" s="79">
        <f t="shared" si="77"/>
        <v>431.90791000000007</v>
      </c>
      <c r="BE97" s="79">
        <f t="shared" si="77"/>
        <v>439.72918000000004</v>
      </c>
      <c r="BF97" s="79">
        <f t="shared" si="77"/>
        <v>447.55045000000007</v>
      </c>
      <c r="BG97" s="79">
        <f t="shared" si="77"/>
        <v>454.50269000000003</v>
      </c>
      <c r="BH97" s="79">
        <f t="shared" si="77"/>
        <v>461.45493000000005</v>
      </c>
      <c r="BI97" s="79">
        <f t="shared" si="77"/>
        <v>467.53814000000006</v>
      </c>
      <c r="BJ97" s="79">
        <f t="shared" si="77"/>
        <v>473.62135000000006</v>
      </c>
      <c r="BK97" s="79">
        <f t="shared" si="77"/>
        <v>478.83553000000006</v>
      </c>
      <c r="BL97" s="79">
        <f t="shared" si="77"/>
        <v>483.18068000000005</v>
      </c>
      <c r="BM97" s="79">
        <f t="shared" si="77"/>
        <v>487.52583000000004</v>
      </c>
      <c r="BN97" s="79">
        <f t="shared" si="77"/>
        <v>491.87098000000009</v>
      </c>
      <c r="BO97" s="79">
        <f t="shared" si="77"/>
        <v>495.34710000000007</v>
      </c>
      <c r="BP97" s="79">
        <f t="shared" ref="BP97:CP97" si="78">CO2e_values_high_in_non_traded*Price_adjustment</f>
        <v>498.82322000000005</v>
      </c>
      <c r="BQ97" s="79">
        <f t="shared" si="78"/>
        <v>501.43031000000008</v>
      </c>
      <c r="BR97" s="79">
        <f t="shared" si="78"/>
        <v>503.16837000000004</v>
      </c>
      <c r="BS97" s="79">
        <f t="shared" si="78"/>
        <v>504.90643000000006</v>
      </c>
      <c r="BT97" s="79">
        <f t="shared" si="78"/>
        <v>505.77546000000007</v>
      </c>
      <c r="BU97" s="79">
        <f t="shared" si="78"/>
        <v>506.64449000000008</v>
      </c>
      <c r="BV97" s="79">
        <f t="shared" si="78"/>
        <v>505.77546000000007</v>
      </c>
      <c r="BW97" s="79">
        <f t="shared" si="78"/>
        <v>507.51352000000009</v>
      </c>
      <c r="BX97" s="79">
        <f t="shared" si="78"/>
        <v>507.51352000000009</v>
      </c>
      <c r="BY97" s="79">
        <f t="shared" si="78"/>
        <v>507.51352000000009</v>
      </c>
      <c r="BZ97" s="79">
        <f t="shared" si="78"/>
        <v>507.51352000000009</v>
      </c>
      <c r="CA97" s="79">
        <f t="shared" si="78"/>
        <v>507.51352000000009</v>
      </c>
      <c r="CB97" s="79">
        <f t="shared" si="78"/>
        <v>505.77546000000007</v>
      </c>
      <c r="CC97" s="79">
        <f t="shared" si="78"/>
        <v>504.90643000000006</v>
      </c>
      <c r="CD97" s="79">
        <f t="shared" si="78"/>
        <v>503.16837000000004</v>
      </c>
      <c r="CE97" s="79">
        <f t="shared" si="78"/>
        <v>500.56128000000007</v>
      </c>
      <c r="CF97" s="79">
        <f t="shared" si="78"/>
        <v>498.82322000000005</v>
      </c>
      <c r="CG97" s="79">
        <f t="shared" si="78"/>
        <v>497.08516000000009</v>
      </c>
      <c r="CH97" s="79">
        <f t="shared" si="78"/>
        <v>495.34710000000007</v>
      </c>
      <c r="CI97" s="79">
        <f t="shared" si="78"/>
        <v>492.74001000000004</v>
      </c>
      <c r="CJ97" s="79">
        <f t="shared" si="78"/>
        <v>490.13292000000007</v>
      </c>
      <c r="CK97" s="79">
        <f t="shared" si="78"/>
        <v>487.52583000000004</v>
      </c>
      <c r="CL97" s="79">
        <f t="shared" si="78"/>
        <v>484.04971000000006</v>
      </c>
      <c r="CM97" s="79">
        <f t="shared" si="78"/>
        <v>481.44262000000003</v>
      </c>
      <c r="CN97" s="79">
        <f t="shared" si="78"/>
        <v>477.09747000000004</v>
      </c>
      <c r="CO97" s="79">
        <f t="shared" si="78"/>
        <v>474.49038000000007</v>
      </c>
      <c r="CP97" s="79">
        <f t="shared" si="78"/>
        <v>470.14523000000008</v>
      </c>
      <c r="CQ97" s="77" t="s">
        <v>211</v>
      </c>
    </row>
    <row r="98" spans="2:95" outlineLevel="1" x14ac:dyDescent="0.25"/>
    <row r="99" spans="2:95" s="67" customFormat="1" ht="15.75" outlineLevel="1" x14ac:dyDescent="0.25">
      <c r="B99" s="67" t="s">
        <v>252</v>
      </c>
    </row>
    <row r="100" spans="2:95" outlineLevel="1" x14ac:dyDescent="0.25">
      <c r="B100" s="62" t="s">
        <v>213</v>
      </c>
    </row>
    <row r="101" spans="2:95" outlineLevel="1" x14ac:dyDescent="0.25">
      <c r="B101" t="s">
        <v>214</v>
      </c>
      <c r="D101" s="81">
        <f t="shared" ref="D101:AI101" si="79">CO2e_values_low*-Traded_emissions_TOTAL_change</f>
        <v>0</v>
      </c>
      <c r="E101" s="81">
        <f t="shared" si="79"/>
        <v>0</v>
      </c>
      <c r="F101" s="81">
        <f t="shared" si="79"/>
        <v>0</v>
      </c>
      <c r="G101" s="81">
        <f t="shared" si="79"/>
        <v>0</v>
      </c>
      <c r="H101" s="81">
        <f t="shared" si="79"/>
        <v>0</v>
      </c>
      <c r="I101" s="81">
        <f t="shared" si="79"/>
        <v>0</v>
      </c>
      <c r="J101" s="81">
        <f t="shared" si="79"/>
        <v>0</v>
      </c>
      <c r="K101" s="81">
        <f t="shared" si="79"/>
        <v>0</v>
      </c>
      <c r="L101" s="81">
        <f t="shared" si="79"/>
        <v>0</v>
      </c>
      <c r="M101" s="81">
        <f t="shared" si="79"/>
        <v>0</v>
      </c>
      <c r="N101" s="81">
        <f t="shared" si="79"/>
        <v>0</v>
      </c>
      <c r="O101" s="81">
        <f t="shared" si="79"/>
        <v>0</v>
      </c>
      <c r="P101" s="81">
        <f t="shared" si="79"/>
        <v>0</v>
      </c>
      <c r="Q101" s="81">
        <f t="shared" si="79"/>
        <v>0</v>
      </c>
      <c r="R101" s="81">
        <f t="shared" si="79"/>
        <v>312.87951888689105</v>
      </c>
      <c r="S101" s="81">
        <f t="shared" si="79"/>
        <v>371.86648379004822</v>
      </c>
      <c r="T101" s="81">
        <f t="shared" si="79"/>
        <v>423.16028276577919</v>
      </c>
      <c r="U101" s="81">
        <f t="shared" si="79"/>
        <v>466.76091581408394</v>
      </c>
      <c r="V101" s="81">
        <f t="shared" si="79"/>
        <v>502.66838293496244</v>
      </c>
      <c r="W101" s="81">
        <f t="shared" si="79"/>
        <v>530.88268412841467</v>
      </c>
      <c r="X101" s="81">
        <f t="shared" si="79"/>
        <v>551.40381939444069</v>
      </c>
      <c r="Y101" s="81">
        <f t="shared" si="79"/>
        <v>564.2317887330405</v>
      </c>
      <c r="Z101" s="81">
        <f t="shared" si="79"/>
        <v>569.36659214421411</v>
      </c>
      <c r="AA101" s="81">
        <f t="shared" si="79"/>
        <v>566.80822962796151</v>
      </c>
      <c r="AB101" s="81">
        <f t="shared" si="79"/>
        <v>546.61818866313467</v>
      </c>
      <c r="AC101" s="81">
        <f t="shared" si="79"/>
        <v>529.63514003295791</v>
      </c>
      <c r="AD101" s="81">
        <f t="shared" si="79"/>
        <v>504.95892547535482</v>
      </c>
      <c r="AE101" s="81">
        <f t="shared" si="79"/>
        <v>472.58954499032546</v>
      </c>
      <c r="AF101" s="81">
        <f t="shared" si="79"/>
        <v>426.43506902043515</v>
      </c>
      <c r="AG101" s="81">
        <f t="shared" si="79"/>
        <v>379.64100242147072</v>
      </c>
      <c r="AH101" s="81">
        <f t="shared" si="79"/>
        <v>400.16213768749617</v>
      </c>
      <c r="AI101" s="81">
        <f t="shared" si="79"/>
        <v>420.68327295352162</v>
      </c>
      <c r="AJ101" s="81">
        <f t="shared" ref="AJ101:BO101" si="80">CO2e_values_low*-Traded_emissions_TOTAL_change</f>
        <v>436.07412440304068</v>
      </c>
      <c r="AK101" s="81">
        <f t="shared" si="80"/>
        <v>456.59525966906608</v>
      </c>
      <c r="AL101" s="81">
        <f t="shared" si="80"/>
        <v>477.11639493509159</v>
      </c>
      <c r="AM101" s="81">
        <f t="shared" si="80"/>
        <v>497.63753020111699</v>
      </c>
      <c r="AN101" s="81">
        <f t="shared" si="80"/>
        <v>513.02838165063611</v>
      </c>
      <c r="AO101" s="81">
        <f t="shared" si="80"/>
        <v>533.54951691666156</v>
      </c>
      <c r="AP101" s="81">
        <f t="shared" si="80"/>
        <v>554.07065218268701</v>
      </c>
      <c r="AQ101" s="81">
        <f t="shared" si="80"/>
        <v>574.59178744871247</v>
      </c>
      <c r="AR101" s="81">
        <f t="shared" si="80"/>
        <v>589.98263889823158</v>
      </c>
      <c r="AS101" s="81">
        <f t="shared" si="80"/>
        <v>605.37349034775059</v>
      </c>
      <c r="AT101" s="81">
        <f t="shared" si="80"/>
        <v>620.76434179726971</v>
      </c>
      <c r="AU101" s="81">
        <f t="shared" si="80"/>
        <v>636.15519324678883</v>
      </c>
      <c r="AV101" s="81">
        <f t="shared" si="80"/>
        <v>646.4157608798015</v>
      </c>
      <c r="AW101" s="81">
        <f t="shared" si="80"/>
        <v>661.80661232932061</v>
      </c>
      <c r="AX101" s="81">
        <f t="shared" si="80"/>
        <v>672.06717996233328</v>
      </c>
      <c r="AY101" s="81">
        <f t="shared" si="80"/>
        <v>682.32774759534595</v>
      </c>
      <c r="AZ101" s="81">
        <f t="shared" si="80"/>
        <v>692.58831522835874</v>
      </c>
      <c r="BA101" s="81">
        <f t="shared" si="80"/>
        <v>702.84888286137141</v>
      </c>
      <c r="BB101" s="81">
        <f t="shared" si="80"/>
        <v>707.97916667787786</v>
      </c>
      <c r="BC101" s="81">
        <f t="shared" si="80"/>
        <v>713.10945049438419</v>
      </c>
      <c r="BD101" s="81">
        <f t="shared" si="80"/>
        <v>718.23973431089053</v>
      </c>
      <c r="BE101" s="81">
        <f t="shared" si="80"/>
        <v>723.37001812739686</v>
      </c>
      <c r="BF101" s="81">
        <f t="shared" si="80"/>
        <v>723.37001812739686</v>
      </c>
      <c r="BG101" s="81">
        <f t="shared" si="80"/>
        <v>723.37001812739686</v>
      </c>
      <c r="BH101" s="81">
        <f t="shared" si="80"/>
        <v>723.37001812739686</v>
      </c>
      <c r="BI101" s="81">
        <f t="shared" si="80"/>
        <v>723.37001812739686</v>
      </c>
      <c r="BJ101" s="81">
        <f t="shared" si="80"/>
        <v>718.23973431089053</v>
      </c>
      <c r="BK101" s="81">
        <f t="shared" si="80"/>
        <v>718.23973431089053</v>
      </c>
      <c r="BL101" s="81">
        <f t="shared" si="80"/>
        <v>713.10945049438419</v>
      </c>
      <c r="BM101" s="81">
        <f t="shared" si="80"/>
        <v>707.97916667787786</v>
      </c>
      <c r="BN101" s="81">
        <f t="shared" si="80"/>
        <v>702.84888286137141</v>
      </c>
      <c r="BO101" s="81">
        <f t="shared" si="80"/>
        <v>697.71859904486507</v>
      </c>
      <c r="BP101" s="81">
        <f t="shared" ref="BP101:CP101" si="81">CO2e_values_low*-Traded_emissions_TOTAL_change</f>
        <v>692.58831522835874</v>
      </c>
      <c r="BQ101" s="81">
        <f t="shared" si="81"/>
        <v>682.32774759534595</v>
      </c>
      <c r="BR101" s="81">
        <f t="shared" si="81"/>
        <v>672.06717996233328</v>
      </c>
      <c r="BS101" s="81">
        <f t="shared" si="81"/>
        <v>666.93689614582695</v>
      </c>
      <c r="BT101" s="81">
        <f t="shared" si="81"/>
        <v>656.67632851281417</v>
      </c>
      <c r="BU101" s="81">
        <f t="shared" si="81"/>
        <v>646.4157608798015</v>
      </c>
      <c r="BV101" s="81">
        <f t="shared" si="81"/>
        <v>636.15519324678883</v>
      </c>
      <c r="BW101" s="81">
        <f t="shared" si="81"/>
        <v>625.89462561377604</v>
      </c>
      <c r="BX101" s="81">
        <f t="shared" si="81"/>
        <v>615.63405798076326</v>
      </c>
      <c r="BY101" s="81">
        <f t="shared" si="81"/>
        <v>605.37349034775059</v>
      </c>
      <c r="BZ101" s="81">
        <f t="shared" si="81"/>
        <v>0</v>
      </c>
      <c r="CA101" s="81">
        <f t="shared" si="81"/>
        <v>0</v>
      </c>
      <c r="CB101" s="81">
        <f t="shared" si="81"/>
        <v>0</v>
      </c>
      <c r="CC101" s="81">
        <f t="shared" si="81"/>
        <v>0</v>
      </c>
      <c r="CD101" s="81">
        <f t="shared" si="81"/>
        <v>0</v>
      </c>
      <c r="CE101" s="81">
        <f t="shared" si="81"/>
        <v>0</v>
      </c>
      <c r="CF101" s="81">
        <f t="shared" si="81"/>
        <v>0</v>
      </c>
      <c r="CG101" s="81">
        <f t="shared" si="81"/>
        <v>0</v>
      </c>
      <c r="CH101" s="81">
        <f t="shared" si="81"/>
        <v>0</v>
      </c>
      <c r="CI101" s="81">
        <f t="shared" si="81"/>
        <v>0</v>
      </c>
      <c r="CJ101" s="81">
        <f t="shared" si="81"/>
        <v>0</v>
      </c>
      <c r="CK101" s="81">
        <f t="shared" si="81"/>
        <v>0</v>
      </c>
      <c r="CL101" s="81">
        <f t="shared" si="81"/>
        <v>0</v>
      </c>
      <c r="CM101" s="81">
        <f t="shared" si="81"/>
        <v>0</v>
      </c>
      <c r="CN101" s="81">
        <f t="shared" si="81"/>
        <v>0</v>
      </c>
      <c r="CO101" s="81">
        <f t="shared" si="81"/>
        <v>0</v>
      </c>
      <c r="CP101" s="81">
        <f t="shared" si="81"/>
        <v>0</v>
      </c>
      <c r="CQ101" s="62" t="s">
        <v>215</v>
      </c>
    </row>
    <row r="102" spans="2:95" outlineLevel="1" x14ac:dyDescent="0.25">
      <c r="B102" t="s">
        <v>216</v>
      </c>
      <c r="D102" s="81">
        <f t="shared" ref="D102:AI102" si="82">CO2e_values_central*-Traded_emissions_TOTAL_change</f>
        <v>0</v>
      </c>
      <c r="E102" s="81">
        <f t="shared" si="82"/>
        <v>0</v>
      </c>
      <c r="F102" s="81">
        <f t="shared" si="82"/>
        <v>0</v>
      </c>
      <c r="G102" s="81">
        <f t="shared" si="82"/>
        <v>0</v>
      </c>
      <c r="H102" s="81">
        <f t="shared" si="82"/>
        <v>0</v>
      </c>
      <c r="I102" s="81">
        <f t="shared" si="82"/>
        <v>0</v>
      </c>
      <c r="J102" s="81">
        <f t="shared" si="82"/>
        <v>0</v>
      </c>
      <c r="K102" s="81">
        <f t="shared" si="82"/>
        <v>0</v>
      </c>
      <c r="L102" s="81">
        <f t="shared" si="82"/>
        <v>0</v>
      </c>
      <c r="M102" s="81">
        <f t="shared" si="82"/>
        <v>0</v>
      </c>
      <c r="N102" s="81">
        <f t="shared" si="82"/>
        <v>0</v>
      </c>
      <c r="O102" s="81">
        <f t="shared" si="82"/>
        <v>0</v>
      </c>
      <c r="P102" s="81">
        <f t="shared" si="82"/>
        <v>0</v>
      </c>
      <c r="Q102" s="81">
        <f t="shared" si="82"/>
        <v>0</v>
      </c>
      <c r="R102" s="81">
        <f t="shared" si="82"/>
        <v>801.75376714765832</v>
      </c>
      <c r="S102" s="81">
        <f t="shared" si="82"/>
        <v>873.88623690661336</v>
      </c>
      <c r="T102" s="81">
        <f t="shared" si="82"/>
        <v>952.11063622300321</v>
      </c>
      <c r="U102" s="81">
        <f t="shared" si="82"/>
        <v>1016.8719951663971</v>
      </c>
      <c r="V102" s="81">
        <f t="shared" si="82"/>
        <v>1052.4619267700775</v>
      </c>
      <c r="W102" s="81">
        <f t="shared" si="82"/>
        <v>1091.2588507084079</v>
      </c>
      <c r="X102" s="81">
        <f t="shared" si="82"/>
        <v>1116.5927342737425</v>
      </c>
      <c r="Y102" s="81">
        <f t="shared" si="82"/>
        <v>1128.463577466081</v>
      </c>
      <c r="Z102" s="81">
        <f t="shared" si="82"/>
        <v>1138.7331842884282</v>
      </c>
      <c r="AA102" s="81">
        <f t="shared" si="82"/>
        <v>1122.7163009938467</v>
      </c>
      <c r="AB102" s="81">
        <f t="shared" si="82"/>
        <v>1103.1748898474173</v>
      </c>
      <c r="AC102" s="81">
        <f t="shared" si="82"/>
        <v>1059.2702800659158</v>
      </c>
      <c r="AD102" s="81">
        <f t="shared" si="82"/>
        <v>1009.9178509507096</v>
      </c>
      <c r="AE102" s="81">
        <f t="shared" si="82"/>
        <v>938.12551468228787</v>
      </c>
      <c r="AF102" s="81">
        <f t="shared" si="82"/>
        <v>858.96206759830511</v>
      </c>
      <c r="AG102" s="81">
        <f t="shared" si="82"/>
        <v>759.28200484294143</v>
      </c>
      <c r="AH102" s="81">
        <f t="shared" si="82"/>
        <v>800.32427537499234</v>
      </c>
      <c r="AI102" s="81">
        <f t="shared" si="82"/>
        <v>836.2362620905368</v>
      </c>
      <c r="AJ102" s="81">
        <f t="shared" ref="AJ102:BO102" si="83">CO2e_values_central*-Traded_emissions_TOTAL_change</f>
        <v>877.27853262258782</v>
      </c>
      <c r="AK102" s="81">
        <f t="shared" si="83"/>
        <v>913.19051933813216</v>
      </c>
      <c r="AL102" s="81">
        <f t="shared" si="83"/>
        <v>954.23278987018318</v>
      </c>
      <c r="AM102" s="81">
        <f t="shared" si="83"/>
        <v>990.14477658572775</v>
      </c>
      <c r="AN102" s="81">
        <f t="shared" si="83"/>
        <v>1031.1870471177785</v>
      </c>
      <c r="AO102" s="81">
        <f t="shared" si="83"/>
        <v>1067.0990338333231</v>
      </c>
      <c r="AP102" s="81">
        <f t="shared" si="83"/>
        <v>1108.141304365374</v>
      </c>
      <c r="AQ102" s="81">
        <f t="shared" si="83"/>
        <v>1144.0532910809186</v>
      </c>
      <c r="AR102" s="81">
        <f t="shared" si="83"/>
        <v>1185.0955616129693</v>
      </c>
      <c r="AS102" s="81">
        <f t="shared" si="83"/>
        <v>1226.1378321450204</v>
      </c>
      <c r="AT102" s="81">
        <f t="shared" si="83"/>
        <v>1267.1801026770711</v>
      </c>
      <c r="AU102" s="81">
        <f t="shared" si="83"/>
        <v>1308.2223732091222</v>
      </c>
      <c r="AV102" s="81">
        <f t="shared" si="83"/>
        <v>1349.2646437411729</v>
      </c>
      <c r="AW102" s="81">
        <f t="shared" si="83"/>
        <v>1390.3069142732238</v>
      </c>
      <c r="AX102" s="81">
        <f t="shared" si="83"/>
        <v>1426.2189009887684</v>
      </c>
      <c r="AY102" s="81">
        <f t="shared" si="83"/>
        <v>1467.2611715208193</v>
      </c>
      <c r="AZ102" s="81">
        <f t="shared" si="83"/>
        <v>1503.1731582363636</v>
      </c>
      <c r="BA102" s="81">
        <f t="shared" si="83"/>
        <v>1539.0851449519084</v>
      </c>
      <c r="BB102" s="81">
        <f t="shared" si="83"/>
        <v>1574.9971316674528</v>
      </c>
      <c r="BC102" s="81">
        <f t="shared" si="83"/>
        <v>1605.7788345664908</v>
      </c>
      <c r="BD102" s="81">
        <f t="shared" si="83"/>
        <v>1631.4302536490229</v>
      </c>
      <c r="BE102" s="81">
        <f t="shared" si="83"/>
        <v>1657.0816727315546</v>
      </c>
      <c r="BF102" s="81">
        <f t="shared" si="83"/>
        <v>1682.7330918140865</v>
      </c>
      <c r="BG102" s="81">
        <f t="shared" si="83"/>
        <v>1703.2542270801118</v>
      </c>
      <c r="BH102" s="81">
        <f t="shared" si="83"/>
        <v>1723.7753623461374</v>
      </c>
      <c r="BI102" s="81">
        <f t="shared" si="83"/>
        <v>1744.2964976121627</v>
      </c>
      <c r="BJ102" s="81">
        <f t="shared" si="83"/>
        <v>1759.687349061682</v>
      </c>
      <c r="BK102" s="81">
        <f t="shared" si="83"/>
        <v>1769.9479166946944</v>
      </c>
      <c r="BL102" s="81">
        <f t="shared" si="83"/>
        <v>1785.3387681442136</v>
      </c>
      <c r="BM102" s="81">
        <f t="shared" si="83"/>
        <v>1795.5993357772261</v>
      </c>
      <c r="BN102" s="81">
        <f t="shared" si="83"/>
        <v>1805.859903410239</v>
      </c>
      <c r="BO102" s="81">
        <f t="shared" si="83"/>
        <v>1810.9901872267455</v>
      </c>
      <c r="BP102" s="81">
        <f t="shared" ref="BP102:CP102" si="84">CO2e_values_central*-Traded_emissions_TOTAL_change</f>
        <v>1816.1204710432519</v>
      </c>
      <c r="BQ102" s="81">
        <f t="shared" si="84"/>
        <v>1821.2507548597582</v>
      </c>
      <c r="BR102" s="81">
        <f t="shared" si="84"/>
        <v>1821.2507548597582</v>
      </c>
      <c r="BS102" s="81">
        <f t="shared" si="84"/>
        <v>1821.2507548597582</v>
      </c>
      <c r="BT102" s="81">
        <f t="shared" si="84"/>
        <v>1821.2507548597582</v>
      </c>
      <c r="BU102" s="81">
        <f t="shared" si="84"/>
        <v>1816.1204710432519</v>
      </c>
      <c r="BV102" s="81">
        <f t="shared" si="84"/>
        <v>1810.9901872267455</v>
      </c>
      <c r="BW102" s="81">
        <f t="shared" si="84"/>
        <v>1810.9901872267455</v>
      </c>
      <c r="BX102" s="81">
        <f t="shared" si="84"/>
        <v>1805.859903410239</v>
      </c>
      <c r="BY102" s="81">
        <f t="shared" si="84"/>
        <v>1800.7296195937327</v>
      </c>
      <c r="BZ102" s="81">
        <f t="shared" si="84"/>
        <v>0</v>
      </c>
      <c r="CA102" s="81">
        <f t="shared" si="84"/>
        <v>0</v>
      </c>
      <c r="CB102" s="81">
        <f t="shared" si="84"/>
        <v>0</v>
      </c>
      <c r="CC102" s="81">
        <f t="shared" si="84"/>
        <v>0</v>
      </c>
      <c r="CD102" s="81">
        <f t="shared" si="84"/>
        <v>0</v>
      </c>
      <c r="CE102" s="81">
        <f t="shared" si="84"/>
        <v>0</v>
      </c>
      <c r="CF102" s="81">
        <f t="shared" si="84"/>
        <v>0</v>
      </c>
      <c r="CG102" s="81">
        <f t="shared" si="84"/>
        <v>0</v>
      </c>
      <c r="CH102" s="81">
        <f t="shared" si="84"/>
        <v>0</v>
      </c>
      <c r="CI102" s="81">
        <f t="shared" si="84"/>
        <v>0</v>
      </c>
      <c r="CJ102" s="81">
        <f t="shared" si="84"/>
        <v>0</v>
      </c>
      <c r="CK102" s="81">
        <f t="shared" si="84"/>
        <v>0</v>
      </c>
      <c r="CL102" s="81">
        <f t="shared" si="84"/>
        <v>0</v>
      </c>
      <c r="CM102" s="81">
        <f t="shared" si="84"/>
        <v>0</v>
      </c>
      <c r="CN102" s="81">
        <f t="shared" si="84"/>
        <v>0</v>
      </c>
      <c r="CO102" s="81">
        <f t="shared" si="84"/>
        <v>0</v>
      </c>
      <c r="CP102" s="81">
        <f t="shared" si="84"/>
        <v>0</v>
      </c>
      <c r="CQ102" s="62" t="s">
        <v>217</v>
      </c>
    </row>
    <row r="103" spans="2:95" outlineLevel="1" x14ac:dyDescent="0.25">
      <c r="B103" t="s">
        <v>218</v>
      </c>
      <c r="D103" s="81">
        <f t="shared" ref="D103:AI103" si="85">CO2e_values_high*-Traded_emissions_TOTAL_change</f>
        <v>0</v>
      </c>
      <c r="E103" s="81">
        <f t="shared" si="85"/>
        <v>0</v>
      </c>
      <c r="F103" s="81">
        <f t="shared" si="85"/>
        <v>0</v>
      </c>
      <c r="G103" s="81">
        <f t="shared" si="85"/>
        <v>0</v>
      </c>
      <c r="H103" s="81">
        <f t="shared" si="85"/>
        <v>0</v>
      </c>
      <c r="I103" s="81">
        <f t="shared" si="85"/>
        <v>0</v>
      </c>
      <c r="J103" s="81">
        <f t="shared" si="85"/>
        <v>0</v>
      </c>
      <c r="K103" s="81">
        <f t="shared" si="85"/>
        <v>0</v>
      </c>
      <c r="L103" s="81">
        <f t="shared" si="85"/>
        <v>0</v>
      </c>
      <c r="M103" s="81">
        <f t="shared" si="85"/>
        <v>0</v>
      </c>
      <c r="N103" s="81">
        <f t="shared" si="85"/>
        <v>0</v>
      </c>
      <c r="O103" s="81">
        <f t="shared" si="85"/>
        <v>0</v>
      </c>
      <c r="P103" s="81">
        <f t="shared" si="85"/>
        <v>0</v>
      </c>
      <c r="Q103" s="81">
        <f t="shared" si="85"/>
        <v>0</v>
      </c>
      <c r="R103" s="81">
        <f t="shared" si="85"/>
        <v>1271.073045477995</v>
      </c>
      <c r="S103" s="81">
        <f t="shared" si="85"/>
        <v>1375.9059900231784</v>
      </c>
      <c r="T103" s="81">
        <f t="shared" si="85"/>
        <v>1481.0609896802273</v>
      </c>
      <c r="U103" s="81">
        <f t="shared" si="85"/>
        <v>1550.3130418110645</v>
      </c>
      <c r="V103" s="81">
        <f t="shared" si="85"/>
        <v>1617.9638575719102</v>
      </c>
      <c r="W103" s="81">
        <f t="shared" si="85"/>
        <v>1651.6350172884013</v>
      </c>
      <c r="X103" s="81">
        <f t="shared" si="85"/>
        <v>1667.9965536681832</v>
      </c>
      <c r="Y103" s="81">
        <f t="shared" si="85"/>
        <v>1692.6953661991217</v>
      </c>
      <c r="Z103" s="81">
        <f t="shared" si="85"/>
        <v>1708.0997764326423</v>
      </c>
      <c r="AA103" s="81">
        <f t="shared" si="85"/>
        <v>1689.5245306218083</v>
      </c>
      <c r="AB103" s="81">
        <f t="shared" si="85"/>
        <v>1649.7930785105518</v>
      </c>
      <c r="AC103" s="81">
        <f t="shared" si="85"/>
        <v>1597.882286879093</v>
      </c>
      <c r="AD103" s="81">
        <f t="shared" si="85"/>
        <v>1514.8767764260645</v>
      </c>
      <c r="AE103" s="81">
        <f t="shared" si="85"/>
        <v>1410.7150596726133</v>
      </c>
      <c r="AF103" s="81">
        <f t="shared" si="85"/>
        <v>1285.3971366187402</v>
      </c>
      <c r="AG103" s="81">
        <f t="shared" si="85"/>
        <v>1144.0532910809186</v>
      </c>
      <c r="AH103" s="81">
        <f t="shared" si="85"/>
        <v>1200.4864130624885</v>
      </c>
      <c r="AI103" s="81">
        <f t="shared" si="85"/>
        <v>1256.9195350440584</v>
      </c>
      <c r="AJ103" s="81">
        <f t="shared" ref="AJ103:BO103" si="86">CO2e_values_high*-Traded_emissions_TOTAL_change</f>
        <v>1313.3526570256283</v>
      </c>
      <c r="AK103" s="81">
        <f t="shared" si="86"/>
        <v>1374.9160628237046</v>
      </c>
      <c r="AL103" s="81">
        <f t="shared" si="86"/>
        <v>1431.3491848052747</v>
      </c>
      <c r="AM103" s="81">
        <f t="shared" si="86"/>
        <v>1487.7823067868446</v>
      </c>
      <c r="AN103" s="81">
        <f t="shared" si="86"/>
        <v>1544.2154287684145</v>
      </c>
      <c r="AO103" s="81">
        <f t="shared" si="86"/>
        <v>1605.7788345664908</v>
      </c>
      <c r="AP103" s="81">
        <f t="shared" si="86"/>
        <v>1662.2119565480612</v>
      </c>
      <c r="AQ103" s="81">
        <f t="shared" si="86"/>
        <v>1718.6450785296311</v>
      </c>
      <c r="AR103" s="81">
        <f t="shared" si="86"/>
        <v>1775.078200511201</v>
      </c>
      <c r="AS103" s="81">
        <f t="shared" si="86"/>
        <v>1846.9021739422901</v>
      </c>
      <c r="AT103" s="81">
        <f t="shared" si="86"/>
        <v>1913.5958635568727</v>
      </c>
      <c r="AU103" s="81">
        <f t="shared" si="86"/>
        <v>1980.2895531714555</v>
      </c>
      <c r="AV103" s="81">
        <f t="shared" si="86"/>
        <v>2052.1135266025444</v>
      </c>
      <c r="AW103" s="81">
        <f t="shared" si="86"/>
        <v>2118.807216217127</v>
      </c>
      <c r="AX103" s="81">
        <f t="shared" si="86"/>
        <v>2185.5009058317096</v>
      </c>
      <c r="AY103" s="81">
        <f t="shared" si="86"/>
        <v>2252.1945954462926</v>
      </c>
      <c r="AZ103" s="81">
        <f t="shared" si="86"/>
        <v>2313.7580012443686</v>
      </c>
      <c r="BA103" s="81">
        <f t="shared" si="86"/>
        <v>2380.4516908589517</v>
      </c>
      <c r="BB103" s="81">
        <f t="shared" si="86"/>
        <v>2442.0150966570277</v>
      </c>
      <c r="BC103" s="81">
        <f t="shared" si="86"/>
        <v>2493.3179348220915</v>
      </c>
      <c r="BD103" s="81">
        <f t="shared" si="86"/>
        <v>2549.7510568036614</v>
      </c>
      <c r="BE103" s="81">
        <f t="shared" si="86"/>
        <v>2595.9236111522187</v>
      </c>
      <c r="BF103" s="81">
        <f t="shared" si="86"/>
        <v>2642.0961655007759</v>
      </c>
      <c r="BG103" s="81">
        <f t="shared" si="86"/>
        <v>2683.1384360328266</v>
      </c>
      <c r="BH103" s="81">
        <f t="shared" si="86"/>
        <v>2724.1807065648777</v>
      </c>
      <c r="BI103" s="81">
        <f t="shared" si="86"/>
        <v>2760.0926932804223</v>
      </c>
      <c r="BJ103" s="81">
        <f t="shared" si="86"/>
        <v>2796.0046799959669</v>
      </c>
      <c r="BK103" s="81">
        <f t="shared" si="86"/>
        <v>2826.7863828950049</v>
      </c>
      <c r="BL103" s="81">
        <f t="shared" si="86"/>
        <v>2852.4378019775368</v>
      </c>
      <c r="BM103" s="81">
        <f t="shared" si="86"/>
        <v>2878.0892210600682</v>
      </c>
      <c r="BN103" s="81">
        <f t="shared" si="86"/>
        <v>2903.7406401426006</v>
      </c>
      <c r="BO103" s="81">
        <f t="shared" si="86"/>
        <v>2924.2617754086259</v>
      </c>
      <c r="BP103" s="81">
        <f t="shared" ref="BP103:CP103" si="87">CO2e_values_high*-Traded_emissions_TOTAL_change</f>
        <v>2944.7829106746512</v>
      </c>
      <c r="BQ103" s="81">
        <f t="shared" si="87"/>
        <v>2960.1737621241705</v>
      </c>
      <c r="BR103" s="81">
        <f t="shared" si="87"/>
        <v>2970.4343297571827</v>
      </c>
      <c r="BS103" s="81">
        <f t="shared" si="87"/>
        <v>2980.6948973901958</v>
      </c>
      <c r="BT103" s="81">
        <f t="shared" si="87"/>
        <v>2985.8251812067019</v>
      </c>
      <c r="BU103" s="81">
        <f t="shared" si="87"/>
        <v>2990.9554650232085</v>
      </c>
      <c r="BV103" s="81">
        <f t="shared" si="87"/>
        <v>2985.8251812067019</v>
      </c>
      <c r="BW103" s="81">
        <f t="shared" si="87"/>
        <v>2996.0857488397151</v>
      </c>
      <c r="BX103" s="81">
        <f t="shared" si="87"/>
        <v>2996.0857488397151</v>
      </c>
      <c r="BY103" s="81">
        <f t="shared" si="87"/>
        <v>2996.0857488397151</v>
      </c>
      <c r="BZ103" s="81">
        <f t="shared" si="87"/>
        <v>0</v>
      </c>
      <c r="CA103" s="81">
        <f t="shared" si="87"/>
        <v>0</v>
      </c>
      <c r="CB103" s="81">
        <f t="shared" si="87"/>
        <v>0</v>
      </c>
      <c r="CC103" s="81">
        <f t="shared" si="87"/>
        <v>0</v>
      </c>
      <c r="CD103" s="81">
        <f t="shared" si="87"/>
        <v>0</v>
      </c>
      <c r="CE103" s="81">
        <f t="shared" si="87"/>
        <v>0</v>
      </c>
      <c r="CF103" s="81">
        <f t="shared" si="87"/>
        <v>0</v>
      </c>
      <c r="CG103" s="81">
        <f t="shared" si="87"/>
        <v>0</v>
      </c>
      <c r="CH103" s="81">
        <f t="shared" si="87"/>
        <v>0</v>
      </c>
      <c r="CI103" s="81">
        <f t="shared" si="87"/>
        <v>0</v>
      </c>
      <c r="CJ103" s="81">
        <f t="shared" si="87"/>
        <v>0</v>
      </c>
      <c r="CK103" s="81">
        <f t="shared" si="87"/>
        <v>0</v>
      </c>
      <c r="CL103" s="81">
        <f t="shared" si="87"/>
        <v>0</v>
      </c>
      <c r="CM103" s="81">
        <f t="shared" si="87"/>
        <v>0</v>
      </c>
      <c r="CN103" s="81">
        <f t="shared" si="87"/>
        <v>0</v>
      </c>
      <c r="CO103" s="81">
        <f t="shared" si="87"/>
        <v>0</v>
      </c>
      <c r="CP103" s="81">
        <f t="shared" si="87"/>
        <v>0</v>
      </c>
      <c r="CQ103" s="62" t="s">
        <v>219</v>
      </c>
    </row>
    <row r="104" spans="2:95" x14ac:dyDescent="0.25">
      <c r="D104" s="62"/>
    </row>
    <row r="105" spans="2:95" s="66" customFormat="1" ht="18.75" x14ac:dyDescent="0.3">
      <c r="B105" s="66" t="s">
        <v>220</v>
      </c>
    </row>
    <row r="106" spans="2:95" outlineLevel="1" x14ac:dyDescent="0.25"/>
    <row r="107" spans="2:95" s="67" customFormat="1" ht="15.75" outlineLevel="1" x14ac:dyDescent="0.25">
      <c r="B107" s="67" t="s">
        <v>221</v>
      </c>
    </row>
    <row r="108" spans="2:95" outlineLevel="1" x14ac:dyDescent="0.25"/>
    <row r="109" spans="2:95" outlineLevel="1" x14ac:dyDescent="0.25">
      <c r="B109" t="s">
        <v>56</v>
      </c>
      <c r="C109" s="82">
        <f>Current_year_in</f>
        <v>2020</v>
      </c>
      <c r="D109" s="62" t="s">
        <v>222</v>
      </c>
    </row>
    <row r="110" spans="2:95" outlineLevel="1" x14ac:dyDescent="0.25">
      <c r="B110" t="s">
        <v>94</v>
      </c>
      <c r="C110" s="76">
        <f>PV_base_year_in</f>
        <v>2010</v>
      </c>
      <c r="D110" s="62" t="s">
        <v>223</v>
      </c>
    </row>
    <row r="111" spans="2:95" outlineLevel="1" x14ac:dyDescent="0.25">
      <c r="B111" t="s">
        <v>224</v>
      </c>
      <c r="C111" s="76">
        <f>Discount_period_1_in</f>
        <v>30</v>
      </c>
      <c r="D111" s="74" t="s">
        <v>225</v>
      </c>
    </row>
    <row r="112" spans="2:95" outlineLevel="1" x14ac:dyDescent="0.25">
      <c r="B112" t="s">
        <v>226</v>
      </c>
      <c r="C112" s="76">
        <f>Discount_period_2_in</f>
        <v>75</v>
      </c>
      <c r="D112" s="74" t="s">
        <v>227</v>
      </c>
    </row>
    <row r="113" spans="2:95" outlineLevel="1" x14ac:dyDescent="0.25">
      <c r="B113" t="s">
        <v>228</v>
      </c>
      <c r="C113" s="76">
        <f>Discount_period_3_in</f>
        <v>125</v>
      </c>
      <c r="D113" s="74" t="s">
        <v>229</v>
      </c>
    </row>
    <row r="114" spans="2:95" outlineLevel="1" x14ac:dyDescent="0.25"/>
    <row r="115" spans="2:95" outlineLevel="1" x14ac:dyDescent="0.25">
      <c r="B115" s="62" t="s">
        <v>175</v>
      </c>
    </row>
    <row r="116" spans="2:95" outlineLevel="1" x14ac:dyDescent="0.25">
      <c r="B116" t="s">
        <v>98</v>
      </c>
      <c r="D116">
        <f t="shared" ref="D116:AI116" si="88">AND(year&gt;PV_base_year,year&lt;=(Current_year+Discount_period_1))*1</f>
        <v>0</v>
      </c>
      <c r="E116">
        <f t="shared" si="88"/>
        <v>1</v>
      </c>
      <c r="F116">
        <f t="shared" si="88"/>
        <v>1</v>
      </c>
      <c r="G116">
        <f t="shared" si="88"/>
        <v>1</v>
      </c>
      <c r="H116">
        <f t="shared" si="88"/>
        <v>1</v>
      </c>
      <c r="I116">
        <f t="shared" si="88"/>
        <v>1</v>
      </c>
      <c r="J116">
        <f t="shared" si="88"/>
        <v>1</v>
      </c>
      <c r="K116">
        <f t="shared" si="88"/>
        <v>1</v>
      </c>
      <c r="L116">
        <f t="shared" si="88"/>
        <v>1</v>
      </c>
      <c r="M116">
        <f t="shared" si="88"/>
        <v>1</v>
      </c>
      <c r="N116">
        <f t="shared" si="88"/>
        <v>1</v>
      </c>
      <c r="O116">
        <f t="shared" si="88"/>
        <v>1</v>
      </c>
      <c r="P116">
        <f t="shared" si="88"/>
        <v>1</v>
      </c>
      <c r="Q116">
        <f t="shared" si="88"/>
        <v>1</v>
      </c>
      <c r="R116">
        <f t="shared" si="88"/>
        <v>1</v>
      </c>
      <c r="S116">
        <f t="shared" si="88"/>
        <v>1</v>
      </c>
      <c r="T116">
        <f t="shared" si="88"/>
        <v>1</v>
      </c>
      <c r="U116">
        <f t="shared" si="88"/>
        <v>1</v>
      </c>
      <c r="V116">
        <f t="shared" si="88"/>
        <v>1</v>
      </c>
      <c r="W116">
        <f t="shared" si="88"/>
        <v>1</v>
      </c>
      <c r="X116">
        <f t="shared" si="88"/>
        <v>1</v>
      </c>
      <c r="Y116">
        <f t="shared" si="88"/>
        <v>1</v>
      </c>
      <c r="Z116">
        <f t="shared" si="88"/>
        <v>1</v>
      </c>
      <c r="AA116">
        <f t="shared" si="88"/>
        <v>1</v>
      </c>
      <c r="AB116">
        <f t="shared" si="88"/>
        <v>1</v>
      </c>
      <c r="AC116">
        <f t="shared" si="88"/>
        <v>1</v>
      </c>
      <c r="AD116">
        <f t="shared" si="88"/>
        <v>1</v>
      </c>
      <c r="AE116">
        <f t="shared" si="88"/>
        <v>1</v>
      </c>
      <c r="AF116">
        <f t="shared" si="88"/>
        <v>1</v>
      </c>
      <c r="AG116">
        <f t="shared" si="88"/>
        <v>1</v>
      </c>
      <c r="AH116">
        <f t="shared" si="88"/>
        <v>1</v>
      </c>
      <c r="AI116">
        <f t="shared" si="88"/>
        <v>1</v>
      </c>
      <c r="AJ116">
        <f t="shared" ref="AJ116:BO116" si="89">AND(year&gt;PV_base_year,year&lt;=(Current_year+Discount_period_1))*1</f>
        <v>1</v>
      </c>
      <c r="AK116">
        <f t="shared" si="89"/>
        <v>1</v>
      </c>
      <c r="AL116">
        <f t="shared" si="89"/>
        <v>1</v>
      </c>
      <c r="AM116">
        <f t="shared" si="89"/>
        <v>1</v>
      </c>
      <c r="AN116">
        <f t="shared" si="89"/>
        <v>1</v>
      </c>
      <c r="AO116">
        <f t="shared" si="89"/>
        <v>1</v>
      </c>
      <c r="AP116">
        <f t="shared" si="89"/>
        <v>1</v>
      </c>
      <c r="AQ116">
        <f t="shared" si="89"/>
        <v>1</v>
      </c>
      <c r="AR116">
        <f t="shared" si="89"/>
        <v>1</v>
      </c>
      <c r="AS116">
        <f t="shared" si="89"/>
        <v>0</v>
      </c>
      <c r="AT116">
        <f t="shared" si="89"/>
        <v>0</v>
      </c>
      <c r="AU116">
        <f t="shared" si="89"/>
        <v>0</v>
      </c>
      <c r="AV116">
        <f t="shared" si="89"/>
        <v>0</v>
      </c>
      <c r="AW116">
        <f t="shared" si="89"/>
        <v>0</v>
      </c>
      <c r="AX116">
        <f t="shared" si="89"/>
        <v>0</v>
      </c>
      <c r="AY116">
        <f t="shared" si="89"/>
        <v>0</v>
      </c>
      <c r="AZ116">
        <f t="shared" si="89"/>
        <v>0</v>
      </c>
      <c r="BA116">
        <f t="shared" si="89"/>
        <v>0</v>
      </c>
      <c r="BB116">
        <f t="shared" si="89"/>
        <v>0</v>
      </c>
      <c r="BC116">
        <f t="shared" si="89"/>
        <v>0</v>
      </c>
      <c r="BD116">
        <f t="shared" si="89"/>
        <v>0</v>
      </c>
      <c r="BE116">
        <f t="shared" si="89"/>
        <v>0</v>
      </c>
      <c r="BF116">
        <f t="shared" si="89"/>
        <v>0</v>
      </c>
      <c r="BG116">
        <f t="shared" si="89"/>
        <v>0</v>
      </c>
      <c r="BH116">
        <f t="shared" si="89"/>
        <v>0</v>
      </c>
      <c r="BI116">
        <f t="shared" si="89"/>
        <v>0</v>
      </c>
      <c r="BJ116">
        <f t="shared" si="89"/>
        <v>0</v>
      </c>
      <c r="BK116">
        <f t="shared" si="89"/>
        <v>0</v>
      </c>
      <c r="BL116">
        <f t="shared" si="89"/>
        <v>0</v>
      </c>
      <c r="BM116">
        <f t="shared" si="89"/>
        <v>0</v>
      </c>
      <c r="BN116">
        <f t="shared" si="89"/>
        <v>0</v>
      </c>
      <c r="BO116">
        <f t="shared" si="89"/>
        <v>0</v>
      </c>
      <c r="BP116">
        <f t="shared" ref="BP116:CP116" si="90">AND(year&gt;PV_base_year,year&lt;=(Current_year+Discount_period_1))*1</f>
        <v>0</v>
      </c>
      <c r="BQ116">
        <f t="shared" si="90"/>
        <v>0</v>
      </c>
      <c r="BR116">
        <f t="shared" si="90"/>
        <v>0</v>
      </c>
      <c r="BS116">
        <f t="shared" si="90"/>
        <v>0</v>
      </c>
      <c r="BT116">
        <f t="shared" si="90"/>
        <v>0</v>
      </c>
      <c r="BU116">
        <f t="shared" si="90"/>
        <v>0</v>
      </c>
      <c r="BV116">
        <f t="shared" si="90"/>
        <v>0</v>
      </c>
      <c r="BW116">
        <f t="shared" si="90"/>
        <v>0</v>
      </c>
      <c r="BX116">
        <f t="shared" si="90"/>
        <v>0</v>
      </c>
      <c r="BY116">
        <f t="shared" si="90"/>
        <v>0</v>
      </c>
      <c r="BZ116">
        <f t="shared" si="90"/>
        <v>0</v>
      </c>
      <c r="CA116">
        <f t="shared" si="90"/>
        <v>0</v>
      </c>
      <c r="CB116">
        <f t="shared" si="90"/>
        <v>0</v>
      </c>
      <c r="CC116">
        <f t="shared" si="90"/>
        <v>0</v>
      </c>
      <c r="CD116">
        <f t="shared" si="90"/>
        <v>0</v>
      </c>
      <c r="CE116">
        <f t="shared" si="90"/>
        <v>0</v>
      </c>
      <c r="CF116">
        <f t="shared" si="90"/>
        <v>0</v>
      </c>
      <c r="CG116">
        <f t="shared" si="90"/>
        <v>0</v>
      </c>
      <c r="CH116">
        <f t="shared" si="90"/>
        <v>0</v>
      </c>
      <c r="CI116">
        <f t="shared" si="90"/>
        <v>0</v>
      </c>
      <c r="CJ116">
        <f t="shared" si="90"/>
        <v>0</v>
      </c>
      <c r="CK116">
        <f t="shared" si="90"/>
        <v>0</v>
      </c>
      <c r="CL116">
        <f t="shared" si="90"/>
        <v>0</v>
      </c>
      <c r="CM116">
        <f t="shared" si="90"/>
        <v>0</v>
      </c>
      <c r="CN116">
        <f t="shared" si="90"/>
        <v>0</v>
      </c>
      <c r="CO116">
        <f t="shared" si="90"/>
        <v>0</v>
      </c>
      <c r="CP116">
        <f t="shared" si="90"/>
        <v>0</v>
      </c>
      <c r="CQ116" s="62" t="s">
        <v>230</v>
      </c>
    </row>
    <row r="117" spans="2:95" outlineLevel="1" x14ac:dyDescent="0.25">
      <c r="B117" t="s">
        <v>100</v>
      </c>
      <c r="D117">
        <f t="shared" ref="D117:AI117" si="91">AND(year&gt;Current_year+Discount_period_1,year&lt;=Current_year+Discount_period_2)*1</f>
        <v>0</v>
      </c>
      <c r="E117">
        <f t="shared" si="91"/>
        <v>0</v>
      </c>
      <c r="F117">
        <f t="shared" si="91"/>
        <v>0</v>
      </c>
      <c r="G117">
        <f t="shared" si="91"/>
        <v>0</v>
      </c>
      <c r="H117">
        <f t="shared" si="91"/>
        <v>0</v>
      </c>
      <c r="I117">
        <f t="shared" si="91"/>
        <v>0</v>
      </c>
      <c r="J117">
        <f t="shared" si="91"/>
        <v>0</v>
      </c>
      <c r="K117">
        <f t="shared" si="91"/>
        <v>0</v>
      </c>
      <c r="L117">
        <f t="shared" si="91"/>
        <v>0</v>
      </c>
      <c r="M117">
        <f t="shared" si="91"/>
        <v>0</v>
      </c>
      <c r="N117">
        <f t="shared" si="91"/>
        <v>0</v>
      </c>
      <c r="O117">
        <f t="shared" si="91"/>
        <v>0</v>
      </c>
      <c r="P117">
        <f t="shared" si="91"/>
        <v>0</v>
      </c>
      <c r="Q117">
        <f t="shared" si="91"/>
        <v>0</v>
      </c>
      <c r="R117">
        <f t="shared" si="91"/>
        <v>0</v>
      </c>
      <c r="S117">
        <f t="shared" si="91"/>
        <v>0</v>
      </c>
      <c r="T117">
        <f t="shared" si="91"/>
        <v>0</v>
      </c>
      <c r="U117">
        <f t="shared" si="91"/>
        <v>0</v>
      </c>
      <c r="V117">
        <f t="shared" si="91"/>
        <v>0</v>
      </c>
      <c r="W117">
        <f t="shared" si="91"/>
        <v>0</v>
      </c>
      <c r="X117">
        <f t="shared" si="91"/>
        <v>0</v>
      </c>
      <c r="Y117">
        <f t="shared" si="91"/>
        <v>0</v>
      </c>
      <c r="Z117">
        <f t="shared" si="91"/>
        <v>0</v>
      </c>
      <c r="AA117">
        <f t="shared" si="91"/>
        <v>0</v>
      </c>
      <c r="AB117">
        <f t="shared" si="91"/>
        <v>0</v>
      </c>
      <c r="AC117">
        <f t="shared" si="91"/>
        <v>0</v>
      </c>
      <c r="AD117">
        <f t="shared" si="91"/>
        <v>0</v>
      </c>
      <c r="AE117">
        <f t="shared" si="91"/>
        <v>0</v>
      </c>
      <c r="AF117">
        <f t="shared" si="91"/>
        <v>0</v>
      </c>
      <c r="AG117">
        <f t="shared" si="91"/>
        <v>0</v>
      </c>
      <c r="AH117">
        <f t="shared" si="91"/>
        <v>0</v>
      </c>
      <c r="AI117">
        <f t="shared" si="91"/>
        <v>0</v>
      </c>
      <c r="AJ117">
        <f t="shared" ref="AJ117:BO117" si="92">AND(year&gt;Current_year+Discount_period_1,year&lt;=Current_year+Discount_period_2)*1</f>
        <v>0</v>
      </c>
      <c r="AK117">
        <f t="shared" si="92"/>
        <v>0</v>
      </c>
      <c r="AL117">
        <f t="shared" si="92"/>
        <v>0</v>
      </c>
      <c r="AM117">
        <f t="shared" si="92"/>
        <v>0</v>
      </c>
      <c r="AN117">
        <f t="shared" si="92"/>
        <v>0</v>
      </c>
      <c r="AO117">
        <f t="shared" si="92"/>
        <v>0</v>
      </c>
      <c r="AP117">
        <f t="shared" si="92"/>
        <v>0</v>
      </c>
      <c r="AQ117">
        <f t="shared" si="92"/>
        <v>0</v>
      </c>
      <c r="AR117">
        <f t="shared" si="92"/>
        <v>0</v>
      </c>
      <c r="AS117">
        <f t="shared" si="92"/>
        <v>1</v>
      </c>
      <c r="AT117">
        <f t="shared" si="92"/>
        <v>1</v>
      </c>
      <c r="AU117">
        <f t="shared" si="92"/>
        <v>1</v>
      </c>
      <c r="AV117">
        <f t="shared" si="92"/>
        <v>1</v>
      </c>
      <c r="AW117">
        <f t="shared" si="92"/>
        <v>1</v>
      </c>
      <c r="AX117">
        <f t="shared" si="92"/>
        <v>1</v>
      </c>
      <c r="AY117">
        <f t="shared" si="92"/>
        <v>1</v>
      </c>
      <c r="AZ117">
        <f t="shared" si="92"/>
        <v>1</v>
      </c>
      <c r="BA117">
        <f t="shared" si="92"/>
        <v>1</v>
      </c>
      <c r="BB117">
        <f t="shared" si="92"/>
        <v>1</v>
      </c>
      <c r="BC117">
        <f t="shared" si="92"/>
        <v>1</v>
      </c>
      <c r="BD117">
        <f t="shared" si="92"/>
        <v>1</v>
      </c>
      <c r="BE117">
        <f t="shared" si="92"/>
        <v>1</v>
      </c>
      <c r="BF117">
        <f t="shared" si="92"/>
        <v>1</v>
      </c>
      <c r="BG117">
        <f t="shared" si="92"/>
        <v>1</v>
      </c>
      <c r="BH117">
        <f t="shared" si="92"/>
        <v>1</v>
      </c>
      <c r="BI117">
        <f t="shared" si="92"/>
        <v>1</v>
      </c>
      <c r="BJ117">
        <f t="shared" si="92"/>
        <v>1</v>
      </c>
      <c r="BK117">
        <f t="shared" si="92"/>
        <v>1</v>
      </c>
      <c r="BL117">
        <f t="shared" si="92"/>
        <v>1</v>
      </c>
      <c r="BM117">
        <f t="shared" si="92"/>
        <v>1</v>
      </c>
      <c r="BN117">
        <f t="shared" si="92"/>
        <v>1</v>
      </c>
      <c r="BO117">
        <f t="shared" si="92"/>
        <v>1</v>
      </c>
      <c r="BP117">
        <f t="shared" ref="BP117:CP117" si="93">AND(year&gt;Current_year+Discount_period_1,year&lt;=Current_year+Discount_period_2)*1</f>
        <v>1</v>
      </c>
      <c r="BQ117">
        <f t="shared" si="93"/>
        <v>1</v>
      </c>
      <c r="BR117">
        <f t="shared" si="93"/>
        <v>1</v>
      </c>
      <c r="BS117">
        <f t="shared" si="93"/>
        <v>1</v>
      </c>
      <c r="BT117">
        <f t="shared" si="93"/>
        <v>1</v>
      </c>
      <c r="BU117">
        <f t="shared" si="93"/>
        <v>1</v>
      </c>
      <c r="BV117">
        <f t="shared" si="93"/>
        <v>1</v>
      </c>
      <c r="BW117">
        <f t="shared" si="93"/>
        <v>1</v>
      </c>
      <c r="BX117">
        <f t="shared" si="93"/>
        <v>1</v>
      </c>
      <c r="BY117">
        <f t="shared" si="93"/>
        <v>1</v>
      </c>
      <c r="BZ117">
        <f t="shared" si="93"/>
        <v>1</v>
      </c>
      <c r="CA117">
        <f t="shared" si="93"/>
        <v>1</v>
      </c>
      <c r="CB117">
        <f t="shared" si="93"/>
        <v>1</v>
      </c>
      <c r="CC117">
        <f t="shared" si="93"/>
        <v>1</v>
      </c>
      <c r="CD117">
        <f t="shared" si="93"/>
        <v>1</v>
      </c>
      <c r="CE117">
        <f t="shared" si="93"/>
        <v>1</v>
      </c>
      <c r="CF117">
        <f t="shared" si="93"/>
        <v>1</v>
      </c>
      <c r="CG117">
        <f t="shared" si="93"/>
        <v>1</v>
      </c>
      <c r="CH117">
        <f t="shared" si="93"/>
        <v>1</v>
      </c>
      <c r="CI117">
        <f t="shared" si="93"/>
        <v>1</v>
      </c>
      <c r="CJ117">
        <f t="shared" si="93"/>
        <v>1</v>
      </c>
      <c r="CK117">
        <f t="shared" si="93"/>
        <v>1</v>
      </c>
      <c r="CL117">
        <f t="shared" si="93"/>
        <v>0</v>
      </c>
      <c r="CM117">
        <f t="shared" si="93"/>
        <v>0</v>
      </c>
      <c r="CN117">
        <f t="shared" si="93"/>
        <v>0</v>
      </c>
      <c r="CO117">
        <f t="shared" si="93"/>
        <v>0</v>
      </c>
      <c r="CP117">
        <f t="shared" si="93"/>
        <v>0</v>
      </c>
      <c r="CQ117" s="62" t="s">
        <v>231</v>
      </c>
    </row>
    <row r="118" spans="2:95" outlineLevel="1" x14ac:dyDescent="0.25">
      <c r="B118" t="s">
        <v>102</v>
      </c>
      <c r="D118">
        <f t="shared" ref="D118:AI118" si="94">AND(year&gt;Current_year+Discount_period_2,year&lt;=Current_year+Discount_period_3)*1</f>
        <v>0</v>
      </c>
      <c r="E118">
        <f t="shared" si="94"/>
        <v>0</v>
      </c>
      <c r="F118">
        <f t="shared" si="94"/>
        <v>0</v>
      </c>
      <c r="G118">
        <f t="shared" si="94"/>
        <v>0</v>
      </c>
      <c r="H118">
        <f t="shared" si="94"/>
        <v>0</v>
      </c>
      <c r="I118">
        <f t="shared" si="94"/>
        <v>0</v>
      </c>
      <c r="J118">
        <f t="shared" si="94"/>
        <v>0</v>
      </c>
      <c r="K118">
        <f t="shared" si="94"/>
        <v>0</v>
      </c>
      <c r="L118">
        <f t="shared" si="94"/>
        <v>0</v>
      </c>
      <c r="M118">
        <f t="shared" si="94"/>
        <v>0</v>
      </c>
      <c r="N118">
        <f t="shared" si="94"/>
        <v>0</v>
      </c>
      <c r="O118">
        <f t="shared" si="94"/>
        <v>0</v>
      </c>
      <c r="P118">
        <f t="shared" si="94"/>
        <v>0</v>
      </c>
      <c r="Q118">
        <f t="shared" si="94"/>
        <v>0</v>
      </c>
      <c r="R118">
        <f t="shared" si="94"/>
        <v>0</v>
      </c>
      <c r="S118">
        <f t="shared" si="94"/>
        <v>0</v>
      </c>
      <c r="T118">
        <f t="shared" si="94"/>
        <v>0</v>
      </c>
      <c r="U118">
        <f t="shared" si="94"/>
        <v>0</v>
      </c>
      <c r="V118">
        <f t="shared" si="94"/>
        <v>0</v>
      </c>
      <c r="W118">
        <f t="shared" si="94"/>
        <v>0</v>
      </c>
      <c r="X118">
        <f t="shared" si="94"/>
        <v>0</v>
      </c>
      <c r="Y118">
        <f t="shared" si="94"/>
        <v>0</v>
      </c>
      <c r="Z118">
        <f t="shared" si="94"/>
        <v>0</v>
      </c>
      <c r="AA118">
        <f t="shared" si="94"/>
        <v>0</v>
      </c>
      <c r="AB118">
        <f t="shared" si="94"/>
        <v>0</v>
      </c>
      <c r="AC118">
        <f t="shared" si="94"/>
        <v>0</v>
      </c>
      <c r="AD118">
        <f t="shared" si="94"/>
        <v>0</v>
      </c>
      <c r="AE118">
        <f t="shared" si="94"/>
        <v>0</v>
      </c>
      <c r="AF118">
        <f t="shared" si="94"/>
        <v>0</v>
      </c>
      <c r="AG118">
        <f t="shared" si="94"/>
        <v>0</v>
      </c>
      <c r="AH118">
        <f t="shared" si="94"/>
        <v>0</v>
      </c>
      <c r="AI118">
        <f t="shared" si="94"/>
        <v>0</v>
      </c>
      <c r="AJ118">
        <f t="shared" ref="AJ118:BO118" si="95">AND(year&gt;Current_year+Discount_period_2,year&lt;=Current_year+Discount_period_3)*1</f>
        <v>0</v>
      </c>
      <c r="AK118">
        <f t="shared" si="95"/>
        <v>0</v>
      </c>
      <c r="AL118">
        <f t="shared" si="95"/>
        <v>0</v>
      </c>
      <c r="AM118">
        <f t="shared" si="95"/>
        <v>0</v>
      </c>
      <c r="AN118">
        <f t="shared" si="95"/>
        <v>0</v>
      </c>
      <c r="AO118">
        <f t="shared" si="95"/>
        <v>0</v>
      </c>
      <c r="AP118">
        <f t="shared" si="95"/>
        <v>0</v>
      </c>
      <c r="AQ118">
        <f t="shared" si="95"/>
        <v>0</v>
      </c>
      <c r="AR118">
        <f t="shared" si="95"/>
        <v>0</v>
      </c>
      <c r="AS118">
        <f t="shared" si="95"/>
        <v>0</v>
      </c>
      <c r="AT118">
        <f t="shared" si="95"/>
        <v>0</v>
      </c>
      <c r="AU118">
        <f t="shared" si="95"/>
        <v>0</v>
      </c>
      <c r="AV118">
        <f t="shared" si="95"/>
        <v>0</v>
      </c>
      <c r="AW118">
        <f t="shared" si="95"/>
        <v>0</v>
      </c>
      <c r="AX118">
        <f t="shared" si="95"/>
        <v>0</v>
      </c>
      <c r="AY118">
        <f t="shared" si="95"/>
        <v>0</v>
      </c>
      <c r="AZ118">
        <f t="shared" si="95"/>
        <v>0</v>
      </c>
      <c r="BA118">
        <f t="shared" si="95"/>
        <v>0</v>
      </c>
      <c r="BB118">
        <f t="shared" si="95"/>
        <v>0</v>
      </c>
      <c r="BC118">
        <f t="shared" si="95"/>
        <v>0</v>
      </c>
      <c r="BD118">
        <f t="shared" si="95"/>
        <v>0</v>
      </c>
      <c r="BE118">
        <f t="shared" si="95"/>
        <v>0</v>
      </c>
      <c r="BF118">
        <f t="shared" si="95"/>
        <v>0</v>
      </c>
      <c r="BG118">
        <f t="shared" si="95"/>
        <v>0</v>
      </c>
      <c r="BH118">
        <f t="shared" si="95"/>
        <v>0</v>
      </c>
      <c r="BI118">
        <f t="shared" si="95"/>
        <v>0</v>
      </c>
      <c r="BJ118">
        <f t="shared" si="95"/>
        <v>0</v>
      </c>
      <c r="BK118">
        <f t="shared" si="95"/>
        <v>0</v>
      </c>
      <c r="BL118">
        <f t="shared" si="95"/>
        <v>0</v>
      </c>
      <c r="BM118">
        <f t="shared" si="95"/>
        <v>0</v>
      </c>
      <c r="BN118">
        <f t="shared" si="95"/>
        <v>0</v>
      </c>
      <c r="BO118">
        <f t="shared" si="95"/>
        <v>0</v>
      </c>
      <c r="BP118">
        <f t="shared" ref="BP118:CP118" si="96">AND(year&gt;Current_year+Discount_period_2,year&lt;=Current_year+Discount_period_3)*1</f>
        <v>0</v>
      </c>
      <c r="BQ118">
        <f t="shared" si="96"/>
        <v>0</v>
      </c>
      <c r="BR118">
        <f t="shared" si="96"/>
        <v>0</v>
      </c>
      <c r="BS118">
        <f t="shared" si="96"/>
        <v>0</v>
      </c>
      <c r="BT118">
        <f t="shared" si="96"/>
        <v>0</v>
      </c>
      <c r="BU118">
        <f t="shared" si="96"/>
        <v>0</v>
      </c>
      <c r="BV118">
        <f t="shared" si="96"/>
        <v>0</v>
      </c>
      <c r="BW118">
        <f t="shared" si="96"/>
        <v>0</v>
      </c>
      <c r="BX118">
        <f t="shared" si="96"/>
        <v>0</v>
      </c>
      <c r="BY118">
        <f t="shared" si="96"/>
        <v>0</v>
      </c>
      <c r="BZ118">
        <f t="shared" si="96"/>
        <v>0</v>
      </c>
      <c r="CA118">
        <f t="shared" si="96"/>
        <v>0</v>
      </c>
      <c r="CB118">
        <f t="shared" si="96"/>
        <v>0</v>
      </c>
      <c r="CC118">
        <f t="shared" si="96"/>
        <v>0</v>
      </c>
      <c r="CD118">
        <f t="shared" si="96"/>
        <v>0</v>
      </c>
      <c r="CE118">
        <f t="shared" si="96"/>
        <v>0</v>
      </c>
      <c r="CF118">
        <f t="shared" si="96"/>
        <v>0</v>
      </c>
      <c r="CG118">
        <f t="shared" si="96"/>
        <v>0</v>
      </c>
      <c r="CH118">
        <f t="shared" si="96"/>
        <v>0</v>
      </c>
      <c r="CI118">
        <f t="shared" si="96"/>
        <v>0</v>
      </c>
      <c r="CJ118">
        <f t="shared" si="96"/>
        <v>0</v>
      </c>
      <c r="CK118">
        <f t="shared" si="96"/>
        <v>0</v>
      </c>
      <c r="CL118">
        <f t="shared" si="96"/>
        <v>1</v>
      </c>
      <c r="CM118">
        <f t="shared" si="96"/>
        <v>1</v>
      </c>
      <c r="CN118">
        <f t="shared" si="96"/>
        <v>1</v>
      </c>
      <c r="CO118">
        <f t="shared" si="96"/>
        <v>1</v>
      </c>
      <c r="CP118">
        <f t="shared" si="96"/>
        <v>1</v>
      </c>
      <c r="CQ118" s="62" t="s">
        <v>232</v>
      </c>
    </row>
    <row r="119" spans="2:95" outlineLevel="1" x14ac:dyDescent="0.25"/>
    <row r="120" spans="2:95" s="67" customFormat="1" ht="15.75" outlineLevel="1" x14ac:dyDescent="0.25">
      <c r="B120" s="67" t="s">
        <v>233</v>
      </c>
    </row>
    <row r="121" spans="2:95" outlineLevel="1" x14ac:dyDescent="0.25"/>
    <row r="122" spans="2:95" outlineLevel="1" x14ac:dyDescent="0.25">
      <c r="B122" t="s">
        <v>234</v>
      </c>
      <c r="C122" s="73">
        <f>Discount_rate_1_in</f>
        <v>3.5000000000000003E-2</v>
      </c>
      <c r="D122" s="74" t="s">
        <v>235</v>
      </c>
    </row>
    <row r="123" spans="2:95" outlineLevel="1" x14ac:dyDescent="0.25">
      <c r="B123" t="s">
        <v>236</v>
      </c>
      <c r="C123" s="73">
        <f>Discount_rate_2_in</f>
        <v>0.03</v>
      </c>
      <c r="D123" s="74" t="s">
        <v>237</v>
      </c>
    </row>
    <row r="124" spans="2:95" outlineLevel="1" x14ac:dyDescent="0.25">
      <c r="B124" t="s">
        <v>238</v>
      </c>
      <c r="C124" s="73">
        <f>Discount_rate_3_in</f>
        <v>2.5000000000000001E-2</v>
      </c>
      <c r="D124" s="74" t="s">
        <v>239</v>
      </c>
    </row>
    <row r="125" spans="2:95" outlineLevel="1" x14ac:dyDescent="0.25"/>
    <row r="126" spans="2:95" outlineLevel="1" x14ac:dyDescent="0.25">
      <c r="B126" t="s">
        <v>240</v>
      </c>
      <c r="D126" s="83">
        <f t="shared" ref="D126:AI126" si="97">Discount_period_1_mask*Discount_rate_1+Discount_period_2_mask*Discount_rate_2+Discount_period_3_mask*Discount_rate_3</f>
        <v>0</v>
      </c>
      <c r="E126" s="83">
        <f t="shared" si="97"/>
        <v>3.5000000000000003E-2</v>
      </c>
      <c r="F126" s="83">
        <f t="shared" si="97"/>
        <v>3.5000000000000003E-2</v>
      </c>
      <c r="G126" s="83">
        <f t="shared" si="97"/>
        <v>3.5000000000000003E-2</v>
      </c>
      <c r="H126" s="83">
        <f t="shared" si="97"/>
        <v>3.5000000000000003E-2</v>
      </c>
      <c r="I126" s="83">
        <f t="shared" si="97"/>
        <v>3.5000000000000003E-2</v>
      </c>
      <c r="J126" s="83">
        <f t="shared" si="97"/>
        <v>3.5000000000000003E-2</v>
      </c>
      <c r="K126" s="83">
        <f t="shared" si="97"/>
        <v>3.5000000000000003E-2</v>
      </c>
      <c r="L126" s="83">
        <f t="shared" si="97"/>
        <v>3.5000000000000003E-2</v>
      </c>
      <c r="M126" s="83">
        <f t="shared" si="97"/>
        <v>3.5000000000000003E-2</v>
      </c>
      <c r="N126" s="83">
        <f t="shared" si="97"/>
        <v>3.5000000000000003E-2</v>
      </c>
      <c r="O126" s="83">
        <f t="shared" si="97"/>
        <v>3.5000000000000003E-2</v>
      </c>
      <c r="P126" s="83">
        <f t="shared" si="97"/>
        <v>3.5000000000000003E-2</v>
      </c>
      <c r="Q126" s="83">
        <f t="shared" si="97"/>
        <v>3.5000000000000003E-2</v>
      </c>
      <c r="R126" s="83">
        <f t="shared" si="97"/>
        <v>3.5000000000000003E-2</v>
      </c>
      <c r="S126" s="83">
        <f t="shared" si="97"/>
        <v>3.5000000000000003E-2</v>
      </c>
      <c r="T126" s="83">
        <f t="shared" si="97"/>
        <v>3.5000000000000003E-2</v>
      </c>
      <c r="U126" s="83">
        <f t="shared" si="97"/>
        <v>3.5000000000000003E-2</v>
      </c>
      <c r="V126" s="83">
        <f t="shared" si="97"/>
        <v>3.5000000000000003E-2</v>
      </c>
      <c r="W126" s="83">
        <f t="shared" si="97"/>
        <v>3.5000000000000003E-2</v>
      </c>
      <c r="X126" s="83">
        <f t="shared" si="97"/>
        <v>3.5000000000000003E-2</v>
      </c>
      <c r="Y126" s="83">
        <f t="shared" si="97"/>
        <v>3.5000000000000003E-2</v>
      </c>
      <c r="Z126" s="83">
        <f t="shared" si="97"/>
        <v>3.5000000000000003E-2</v>
      </c>
      <c r="AA126" s="83">
        <f t="shared" si="97"/>
        <v>3.5000000000000003E-2</v>
      </c>
      <c r="AB126" s="83">
        <f t="shared" si="97"/>
        <v>3.5000000000000003E-2</v>
      </c>
      <c r="AC126" s="83">
        <f t="shared" si="97"/>
        <v>3.5000000000000003E-2</v>
      </c>
      <c r="AD126" s="83">
        <f t="shared" si="97"/>
        <v>3.5000000000000003E-2</v>
      </c>
      <c r="AE126" s="83">
        <f t="shared" si="97"/>
        <v>3.5000000000000003E-2</v>
      </c>
      <c r="AF126" s="83">
        <f t="shared" si="97"/>
        <v>3.5000000000000003E-2</v>
      </c>
      <c r="AG126" s="83">
        <f t="shared" si="97"/>
        <v>3.5000000000000003E-2</v>
      </c>
      <c r="AH126" s="83">
        <f t="shared" si="97"/>
        <v>3.5000000000000003E-2</v>
      </c>
      <c r="AI126" s="83">
        <f t="shared" si="97"/>
        <v>3.5000000000000003E-2</v>
      </c>
      <c r="AJ126" s="83">
        <f t="shared" ref="AJ126:BO126" si="98">Discount_period_1_mask*Discount_rate_1+Discount_period_2_mask*Discount_rate_2+Discount_period_3_mask*Discount_rate_3</f>
        <v>3.5000000000000003E-2</v>
      </c>
      <c r="AK126" s="83">
        <f t="shared" si="98"/>
        <v>3.5000000000000003E-2</v>
      </c>
      <c r="AL126" s="83">
        <f t="shared" si="98"/>
        <v>3.5000000000000003E-2</v>
      </c>
      <c r="AM126" s="83">
        <f t="shared" si="98"/>
        <v>3.5000000000000003E-2</v>
      </c>
      <c r="AN126" s="83">
        <f t="shared" si="98"/>
        <v>3.5000000000000003E-2</v>
      </c>
      <c r="AO126" s="83">
        <f t="shared" si="98"/>
        <v>3.5000000000000003E-2</v>
      </c>
      <c r="AP126" s="83">
        <f t="shared" si="98"/>
        <v>3.5000000000000003E-2</v>
      </c>
      <c r="AQ126" s="83">
        <f t="shared" si="98"/>
        <v>3.5000000000000003E-2</v>
      </c>
      <c r="AR126" s="83">
        <f t="shared" si="98"/>
        <v>3.5000000000000003E-2</v>
      </c>
      <c r="AS126" s="83">
        <f t="shared" si="98"/>
        <v>0.03</v>
      </c>
      <c r="AT126" s="83">
        <f t="shared" si="98"/>
        <v>0.03</v>
      </c>
      <c r="AU126" s="83">
        <f t="shared" si="98"/>
        <v>0.03</v>
      </c>
      <c r="AV126" s="83">
        <f t="shared" si="98"/>
        <v>0.03</v>
      </c>
      <c r="AW126" s="83">
        <f t="shared" si="98"/>
        <v>0.03</v>
      </c>
      <c r="AX126" s="83">
        <f t="shared" si="98"/>
        <v>0.03</v>
      </c>
      <c r="AY126" s="83">
        <f t="shared" si="98"/>
        <v>0.03</v>
      </c>
      <c r="AZ126" s="83">
        <f t="shared" si="98"/>
        <v>0.03</v>
      </c>
      <c r="BA126" s="83">
        <f t="shared" si="98"/>
        <v>0.03</v>
      </c>
      <c r="BB126" s="83">
        <f t="shared" si="98"/>
        <v>0.03</v>
      </c>
      <c r="BC126" s="83">
        <f t="shared" si="98"/>
        <v>0.03</v>
      </c>
      <c r="BD126" s="83">
        <f t="shared" si="98"/>
        <v>0.03</v>
      </c>
      <c r="BE126" s="83">
        <f t="shared" si="98"/>
        <v>0.03</v>
      </c>
      <c r="BF126" s="83">
        <f t="shared" si="98"/>
        <v>0.03</v>
      </c>
      <c r="BG126" s="83">
        <f t="shared" si="98"/>
        <v>0.03</v>
      </c>
      <c r="BH126" s="83">
        <f t="shared" si="98"/>
        <v>0.03</v>
      </c>
      <c r="BI126" s="83">
        <f t="shared" si="98"/>
        <v>0.03</v>
      </c>
      <c r="BJ126" s="83">
        <f t="shared" si="98"/>
        <v>0.03</v>
      </c>
      <c r="BK126" s="83">
        <f t="shared" si="98"/>
        <v>0.03</v>
      </c>
      <c r="BL126" s="83">
        <f t="shared" si="98"/>
        <v>0.03</v>
      </c>
      <c r="BM126" s="83">
        <f t="shared" si="98"/>
        <v>0.03</v>
      </c>
      <c r="BN126" s="83">
        <f t="shared" si="98"/>
        <v>0.03</v>
      </c>
      <c r="BO126" s="83">
        <f t="shared" si="98"/>
        <v>0.03</v>
      </c>
      <c r="BP126" s="83">
        <f t="shared" ref="BP126:CP126" si="99">Discount_period_1_mask*Discount_rate_1+Discount_period_2_mask*Discount_rate_2+Discount_period_3_mask*Discount_rate_3</f>
        <v>0.03</v>
      </c>
      <c r="BQ126" s="83">
        <f t="shared" si="99"/>
        <v>0.03</v>
      </c>
      <c r="BR126" s="83">
        <f t="shared" si="99"/>
        <v>0.03</v>
      </c>
      <c r="BS126" s="83">
        <f t="shared" si="99"/>
        <v>0.03</v>
      </c>
      <c r="BT126" s="83">
        <f t="shared" si="99"/>
        <v>0.03</v>
      </c>
      <c r="BU126" s="83">
        <f t="shared" si="99"/>
        <v>0.03</v>
      </c>
      <c r="BV126" s="83">
        <f t="shared" si="99"/>
        <v>0.03</v>
      </c>
      <c r="BW126" s="83">
        <f t="shared" si="99"/>
        <v>0.03</v>
      </c>
      <c r="BX126" s="83">
        <f t="shared" si="99"/>
        <v>0.03</v>
      </c>
      <c r="BY126" s="83">
        <f t="shared" si="99"/>
        <v>0.03</v>
      </c>
      <c r="BZ126" s="83">
        <f t="shared" si="99"/>
        <v>0.03</v>
      </c>
      <c r="CA126" s="83">
        <f t="shared" si="99"/>
        <v>0.03</v>
      </c>
      <c r="CB126" s="83">
        <f t="shared" si="99"/>
        <v>0.03</v>
      </c>
      <c r="CC126" s="83">
        <f t="shared" si="99"/>
        <v>0.03</v>
      </c>
      <c r="CD126" s="83">
        <f t="shared" si="99"/>
        <v>0.03</v>
      </c>
      <c r="CE126" s="83">
        <f t="shared" si="99"/>
        <v>0.03</v>
      </c>
      <c r="CF126" s="83">
        <f t="shared" si="99"/>
        <v>0.03</v>
      </c>
      <c r="CG126" s="83">
        <f t="shared" si="99"/>
        <v>0.03</v>
      </c>
      <c r="CH126" s="83">
        <f t="shared" si="99"/>
        <v>0.03</v>
      </c>
      <c r="CI126" s="83">
        <f t="shared" si="99"/>
        <v>0.03</v>
      </c>
      <c r="CJ126" s="83">
        <f t="shared" si="99"/>
        <v>0.03</v>
      </c>
      <c r="CK126" s="83">
        <f t="shared" si="99"/>
        <v>0.03</v>
      </c>
      <c r="CL126" s="83">
        <f t="shared" si="99"/>
        <v>2.5000000000000001E-2</v>
      </c>
      <c r="CM126" s="83">
        <f t="shared" si="99"/>
        <v>2.5000000000000001E-2</v>
      </c>
      <c r="CN126" s="83">
        <f t="shared" si="99"/>
        <v>2.5000000000000001E-2</v>
      </c>
      <c r="CO126" s="83">
        <f t="shared" si="99"/>
        <v>2.5000000000000001E-2</v>
      </c>
      <c r="CP126" s="83">
        <f t="shared" si="99"/>
        <v>2.5000000000000001E-2</v>
      </c>
      <c r="CQ126" s="62" t="s">
        <v>241</v>
      </c>
    </row>
    <row r="127" spans="2:95" outlineLevel="1" x14ac:dyDescent="0.25">
      <c r="B127" t="s">
        <v>242</v>
      </c>
      <c r="C127">
        <v>1</v>
      </c>
      <c r="D127" s="63">
        <f t="shared" ref="D127:AI127" si="100">C127*(1+Discount_rate_profile)</f>
        <v>1</v>
      </c>
      <c r="E127" s="63">
        <f t="shared" si="100"/>
        <v>1.0349999999999999</v>
      </c>
      <c r="F127" s="63">
        <f t="shared" si="100"/>
        <v>1.0712249999999999</v>
      </c>
      <c r="G127" s="63">
        <f t="shared" si="100"/>
        <v>1.1087178749999997</v>
      </c>
      <c r="H127" s="63">
        <f t="shared" si="100"/>
        <v>1.1475230006249997</v>
      </c>
      <c r="I127" s="63">
        <f t="shared" si="100"/>
        <v>1.1876863056468745</v>
      </c>
      <c r="J127" s="63">
        <f t="shared" si="100"/>
        <v>1.229255326344515</v>
      </c>
      <c r="K127" s="63">
        <f t="shared" si="100"/>
        <v>1.2722792627665729</v>
      </c>
      <c r="L127" s="63">
        <f t="shared" si="100"/>
        <v>1.3168090369634029</v>
      </c>
      <c r="M127" s="63">
        <f t="shared" si="100"/>
        <v>1.3628973532571218</v>
      </c>
      <c r="N127" s="63">
        <f t="shared" si="100"/>
        <v>1.410598760621121</v>
      </c>
      <c r="O127" s="63">
        <f t="shared" si="100"/>
        <v>1.4599697172428601</v>
      </c>
      <c r="P127" s="63">
        <f t="shared" si="100"/>
        <v>1.5110686573463601</v>
      </c>
      <c r="Q127" s="63">
        <f t="shared" si="100"/>
        <v>1.5639560603534826</v>
      </c>
      <c r="R127" s="63">
        <f t="shared" si="100"/>
        <v>1.6186945224658542</v>
      </c>
      <c r="S127" s="63">
        <f t="shared" si="100"/>
        <v>1.6753488307521589</v>
      </c>
      <c r="T127" s="63">
        <f t="shared" si="100"/>
        <v>1.7339860398284843</v>
      </c>
      <c r="U127" s="63">
        <f t="shared" si="100"/>
        <v>1.7946755512224812</v>
      </c>
      <c r="V127" s="63">
        <f t="shared" si="100"/>
        <v>1.8574891955152679</v>
      </c>
      <c r="W127" s="63">
        <f t="shared" si="100"/>
        <v>1.9225013173583021</v>
      </c>
      <c r="X127" s="63">
        <f t="shared" si="100"/>
        <v>1.9897888634658425</v>
      </c>
      <c r="Y127" s="63">
        <f t="shared" si="100"/>
        <v>2.0594314736871469</v>
      </c>
      <c r="Z127" s="63">
        <f t="shared" si="100"/>
        <v>2.1315115752661966</v>
      </c>
      <c r="AA127" s="63">
        <f t="shared" si="100"/>
        <v>2.2061144804005135</v>
      </c>
      <c r="AB127" s="63">
        <f t="shared" si="100"/>
        <v>2.2833284872145314</v>
      </c>
      <c r="AC127" s="63">
        <f t="shared" si="100"/>
        <v>2.3632449842670398</v>
      </c>
      <c r="AD127" s="63">
        <f t="shared" si="100"/>
        <v>2.4459585587163861</v>
      </c>
      <c r="AE127" s="63">
        <f t="shared" si="100"/>
        <v>2.5315671082714593</v>
      </c>
      <c r="AF127" s="63">
        <f t="shared" si="100"/>
        <v>2.6201719570609603</v>
      </c>
      <c r="AG127" s="63">
        <f t="shared" si="100"/>
        <v>2.7118779755580937</v>
      </c>
      <c r="AH127" s="63">
        <f t="shared" si="100"/>
        <v>2.8067937047026268</v>
      </c>
      <c r="AI127" s="63">
        <f t="shared" si="100"/>
        <v>2.9050314843672185</v>
      </c>
      <c r="AJ127" s="63">
        <f t="shared" ref="AJ127:BO127" si="101">AI127*(1+Discount_rate_profile)</f>
        <v>3.0067075863200707</v>
      </c>
      <c r="AK127" s="63">
        <f t="shared" si="101"/>
        <v>3.111942351841273</v>
      </c>
      <c r="AL127" s="63">
        <f t="shared" si="101"/>
        <v>3.2208603341557174</v>
      </c>
      <c r="AM127" s="63">
        <f t="shared" si="101"/>
        <v>3.3335904458511671</v>
      </c>
      <c r="AN127" s="63">
        <f t="shared" si="101"/>
        <v>3.4502661114559579</v>
      </c>
      <c r="AO127" s="63">
        <f t="shared" si="101"/>
        <v>3.571025425356916</v>
      </c>
      <c r="AP127" s="63">
        <f t="shared" si="101"/>
        <v>3.6960113152444078</v>
      </c>
      <c r="AQ127" s="63">
        <f t="shared" si="101"/>
        <v>3.8253717112779619</v>
      </c>
      <c r="AR127" s="63">
        <f t="shared" si="101"/>
        <v>3.9592597211726903</v>
      </c>
      <c r="AS127" s="63">
        <f t="shared" si="101"/>
        <v>4.078037512807871</v>
      </c>
      <c r="AT127" s="63">
        <f t="shared" si="101"/>
        <v>4.2003786381921069</v>
      </c>
      <c r="AU127" s="63">
        <f t="shared" si="101"/>
        <v>4.3263899973378699</v>
      </c>
      <c r="AV127" s="63">
        <f t="shared" si="101"/>
        <v>4.4561816972580059</v>
      </c>
      <c r="AW127" s="63">
        <f t="shared" si="101"/>
        <v>4.5898671481757463</v>
      </c>
      <c r="AX127" s="63">
        <f t="shared" si="101"/>
        <v>4.7275631626210188</v>
      </c>
      <c r="AY127" s="63">
        <f t="shared" si="101"/>
        <v>4.8693900574996496</v>
      </c>
      <c r="AZ127" s="63">
        <f t="shared" si="101"/>
        <v>5.0154717592246394</v>
      </c>
      <c r="BA127" s="63">
        <f t="shared" si="101"/>
        <v>5.1659359120013786</v>
      </c>
      <c r="BB127" s="63">
        <f t="shared" si="101"/>
        <v>5.3209139893614203</v>
      </c>
      <c r="BC127" s="63">
        <f t="shared" si="101"/>
        <v>5.4805414090422628</v>
      </c>
      <c r="BD127" s="63">
        <f t="shared" si="101"/>
        <v>5.6449576513135309</v>
      </c>
      <c r="BE127" s="63">
        <f t="shared" si="101"/>
        <v>5.8143063808529369</v>
      </c>
      <c r="BF127" s="63">
        <f t="shared" si="101"/>
        <v>5.9887355722785252</v>
      </c>
      <c r="BG127" s="63">
        <f t="shared" si="101"/>
        <v>6.1683976394468809</v>
      </c>
      <c r="BH127" s="63">
        <f t="shared" si="101"/>
        <v>6.3534495686302872</v>
      </c>
      <c r="BI127" s="63">
        <f t="shared" si="101"/>
        <v>6.5440530556891963</v>
      </c>
      <c r="BJ127" s="63">
        <f t="shared" si="101"/>
        <v>6.7403746473598725</v>
      </c>
      <c r="BK127" s="63">
        <f t="shared" si="101"/>
        <v>6.9425858867806687</v>
      </c>
      <c r="BL127" s="63">
        <f t="shared" si="101"/>
        <v>7.1508634633840886</v>
      </c>
      <c r="BM127" s="63">
        <f t="shared" si="101"/>
        <v>7.3653893672856112</v>
      </c>
      <c r="BN127" s="63">
        <f t="shared" si="101"/>
        <v>7.5863510483041798</v>
      </c>
      <c r="BO127" s="63">
        <f t="shared" si="101"/>
        <v>7.8139415797533056</v>
      </c>
      <c r="BP127" s="63">
        <f t="shared" ref="BP127:CP127" si="102">BO127*(1+Discount_rate_profile)</f>
        <v>8.0483598271459051</v>
      </c>
      <c r="BQ127" s="63">
        <f t="shared" si="102"/>
        <v>8.2898106219602834</v>
      </c>
      <c r="BR127" s="63">
        <f t="shared" si="102"/>
        <v>8.5385049406190916</v>
      </c>
      <c r="BS127" s="63">
        <f t="shared" si="102"/>
        <v>8.7946600888376647</v>
      </c>
      <c r="BT127" s="63">
        <f t="shared" si="102"/>
        <v>9.0584998915027946</v>
      </c>
      <c r="BU127" s="63">
        <f t="shared" si="102"/>
        <v>9.3302548882478789</v>
      </c>
      <c r="BV127" s="63">
        <f t="shared" si="102"/>
        <v>9.6101625348953164</v>
      </c>
      <c r="BW127" s="63">
        <f t="shared" si="102"/>
        <v>9.8984674109421764</v>
      </c>
      <c r="BX127" s="63">
        <f t="shared" si="102"/>
        <v>10.195421433270441</v>
      </c>
      <c r="BY127" s="63">
        <f t="shared" si="102"/>
        <v>10.501284076268554</v>
      </c>
      <c r="BZ127" s="63">
        <f t="shared" si="102"/>
        <v>10.816322598556612</v>
      </c>
      <c r="CA127" s="63">
        <f t="shared" si="102"/>
        <v>11.14081227651331</v>
      </c>
      <c r="CB127" s="63">
        <f t="shared" si="102"/>
        <v>11.475036644808711</v>
      </c>
      <c r="CC127" s="63">
        <f t="shared" si="102"/>
        <v>11.819287744152973</v>
      </c>
      <c r="CD127" s="63">
        <f t="shared" si="102"/>
        <v>12.173866376477562</v>
      </c>
      <c r="CE127" s="63">
        <f t="shared" si="102"/>
        <v>12.53908236777189</v>
      </c>
      <c r="CF127" s="63">
        <f t="shared" si="102"/>
        <v>12.915254838805048</v>
      </c>
      <c r="CG127" s="63">
        <f t="shared" si="102"/>
        <v>13.302712483969199</v>
      </c>
      <c r="CH127" s="63">
        <f t="shared" si="102"/>
        <v>13.701793858488275</v>
      </c>
      <c r="CI127" s="63">
        <f t="shared" si="102"/>
        <v>14.112847674242923</v>
      </c>
      <c r="CJ127" s="63">
        <f t="shared" si="102"/>
        <v>14.536233104470211</v>
      </c>
      <c r="CK127" s="63">
        <f t="shared" si="102"/>
        <v>14.972320097604317</v>
      </c>
      <c r="CL127" s="63">
        <f t="shared" si="102"/>
        <v>15.346628100044423</v>
      </c>
      <c r="CM127" s="63">
        <f t="shared" si="102"/>
        <v>15.730293802545532</v>
      </c>
      <c r="CN127" s="63">
        <f t="shared" si="102"/>
        <v>16.12355114760917</v>
      </c>
      <c r="CO127" s="63">
        <f t="shared" si="102"/>
        <v>16.526639926299399</v>
      </c>
      <c r="CP127" s="63">
        <f t="shared" si="102"/>
        <v>16.939805924456884</v>
      </c>
      <c r="CQ127" s="62" t="s">
        <v>243</v>
      </c>
    </row>
    <row r="128" spans="2:95" outlineLevel="1" x14ac:dyDescent="0.25"/>
    <row r="129" spans="2:95" s="67" customFormat="1" ht="15.75" outlineLevel="1" x14ac:dyDescent="0.25">
      <c r="B129" s="67" t="s">
        <v>244</v>
      </c>
    </row>
    <row r="130" spans="2:95" outlineLevel="1" x14ac:dyDescent="0.25"/>
    <row r="131" spans="2:95" outlineLevel="1" x14ac:dyDescent="0.25">
      <c r="B131" t="s">
        <v>214</v>
      </c>
      <c r="D131">
        <f t="shared" ref="D131:AI131" si="103">CO2e_benefits_undiscounted_low/Discount_factor</f>
        <v>0</v>
      </c>
      <c r="E131" s="64">
        <f t="shared" si="103"/>
        <v>0</v>
      </c>
      <c r="F131" s="64">
        <f t="shared" si="103"/>
        <v>0</v>
      </c>
      <c r="G131" s="64">
        <f t="shared" si="103"/>
        <v>0</v>
      </c>
      <c r="H131" s="64">
        <f t="shared" si="103"/>
        <v>0</v>
      </c>
      <c r="I131" s="64">
        <f t="shared" si="103"/>
        <v>0</v>
      </c>
      <c r="J131" s="64">
        <f t="shared" si="103"/>
        <v>0</v>
      </c>
      <c r="K131" s="64">
        <f t="shared" si="103"/>
        <v>0</v>
      </c>
      <c r="L131" s="64">
        <f t="shared" si="103"/>
        <v>0</v>
      </c>
      <c r="M131" s="64">
        <f t="shared" si="103"/>
        <v>0</v>
      </c>
      <c r="N131" s="64">
        <f t="shared" si="103"/>
        <v>0</v>
      </c>
      <c r="O131" s="64">
        <f t="shared" si="103"/>
        <v>0</v>
      </c>
      <c r="P131" s="64">
        <f t="shared" si="103"/>
        <v>0</v>
      </c>
      <c r="Q131" s="64">
        <f t="shared" si="103"/>
        <v>0</v>
      </c>
      <c r="R131" s="64">
        <f t="shared" si="103"/>
        <v>193.29126931884772</v>
      </c>
      <c r="S131" s="64">
        <f t="shared" si="103"/>
        <v>221.96361555527292</v>
      </c>
      <c r="T131" s="64">
        <f t="shared" si="103"/>
        <v>244.03903667392601</v>
      </c>
      <c r="U131" s="64">
        <f t="shared" si="103"/>
        <v>260.08094638395215</v>
      </c>
      <c r="V131" s="64">
        <f t="shared" si="103"/>
        <v>270.61712345278119</v>
      </c>
      <c r="W131" s="64">
        <f t="shared" si="103"/>
        <v>276.14164907720192</v>
      </c>
      <c r="X131" s="64">
        <f t="shared" si="103"/>
        <v>277.1167481729683</v>
      </c>
      <c r="Y131" s="64">
        <f t="shared" si="103"/>
        <v>273.97453906191697</v>
      </c>
      <c r="Z131" s="64">
        <f t="shared" si="103"/>
        <v>267.11869583589197</v>
      </c>
      <c r="AA131" s="64">
        <f t="shared" si="103"/>
        <v>256.92602748569021</v>
      </c>
      <c r="AB131" s="64">
        <f t="shared" si="103"/>
        <v>239.39533524147586</v>
      </c>
      <c r="AC131" s="64">
        <f t="shared" si="103"/>
        <v>224.11351491653508</v>
      </c>
      <c r="AD131" s="64">
        <f t="shared" si="103"/>
        <v>206.44623093710635</v>
      </c>
      <c r="AE131" s="64">
        <f t="shared" si="103"/>
        <v>186.67865585953481</v>
      </c>
      <c r="AF131" s="64">
        <f t="shared" si="103"/>
        <v>162.75079498933582</v>
      </c>
      <c r="AG131" s="64">
        <f t="shared" si="103"/>
        <v>139.99191919516295</v>
      </c>
      <c r="AH131" s="64">
        <f t="shared" si="103"/>
        <v>142.56913039852083</v>
      </c>
      <c r="AI131" s="64">
        <f t="shared" si="103"/>
        <v>144.81194961821762</v>
      </c>
      <c r="AJ131" s="64">
        <f t="shared" ref="AJ131:BO131" si="104">CO2e_benefits_undiscounted_low/Discount_factor</f>
        <v>145.0337659661659</v>
      </c>
      <c r="AK131" s="64">
        <f t="shared" si="104"/>
        <v>146.72355977253497</v>
      </c>
      <c r="AL131" s="64">
        <f t="shared" si="104"/>
        <v>148.13321455621511</v>
      </c>
      <c r="AM131" s="64">
        <f t="shared" si="104"/>
        <v>149.27974455304002</v>
      </c>
      <c r="AN131" s="64">
        <f t="shared" si="104"/>
        <v>148.6924095353753</v>
      </c>
      <c r="AO131" s="64">
        <f t="shared" si="104"/>
        <v>149.4107303543868</v>
      </c>
      <c r="AP131" s="64">
        <f t="shared" si="104"/>
        <v>149.91043179369913</v>
      </c>
      <c r="AQ131" s="64">
        <f t="shared" si="104"/>
        <v>150.20547826887014</v>
      </c>
      <c r="AR131" s="64">
        <f t="shared" si="104"/>
        <v>149.0133712984823</v>
      </c>
      <c r="AS131" s="64">
        <f t="shared" si="104"/>
        <v>148.44725887058598</v>
      </c>
      <c r="AT131" s="64">
        <f t="shared" si="104"/>
        <v>147.78771041090098</v>
      </c>
      <c r="AU131" s="64">
        <f t="shared" si="104"/>
        <v>147.04064904879823</v>
      </c>
      <c r="AV131" s="64">
        <f t="shared" si="104"/>
        <v>145.06045866073109</v>
      </c>
      <c r="AW131" s="64">
        <f t="shared" si="104"/>
        <v>144.1886204903245</v>
      </c>
      <c r="AX131" s="64">
        <f t="shared" si="104"/>
        <v>142.15932328014227</v>
      </c>
      <c r="AY131" s="64">
        <f t="shared" si="104"/>
        <v>140.12591711449582</v>
      </c>
      <c r="AZ131" s="64">
        <f t="shared" si="104"/>
        <v>138.09036287653797</v>
      </c>
      <c r="BA131" s="64">
        <f t="shared" si="104"/>
        <v>136.0545107089946</v>
      </c>
      <c r="BB131" s="64">
        <f t="shared" si="104"/>
        <v>133.05593138573636</v>
      </c>
      <c r="BC131" s="64">
        <f t="shared" si="104"/>
        <v>130.1166066034709</v>
      </c>
      <c r="BD131" s="64">
        <f t="shared" si="104"/>
        <v>127.23562844510668</v>
      </c>
      <c r="BE131" s="64">
        <f t="shared" si="104"/>
        <v>124.41209161414731</v>
      </c>
      <c r="BF131" s="64">
        <f t="shared" si="104"/>
        <v>120.78843846033719</v>
      </c>
      <c r="BG131" s="64">
        <f t="shared" si="104"/>
        <v>117.27032860226912</v>
      </c>
      <c r="BH131" s="64">
        <f t="shared" si="104"/>
        <v>113.85468796336808</v>
      </c>
      <c r="BI131" s="64">
        <f t="shared" si="104"/>
        <v>110.53853200326996</v>
      </c>
      <c r="BJ131" s="64">
        <f t="shared" si="104"/>
        <v>106.55783571202778</v>
      </c>
      <c r="BK131" s="64">
        <f t="shared" si="104"/>
        <v>103.4542094291532</v>
      </c>
      <c r="BL131" s="64">
        <f t="shared" si="104"/>
        <v>99.723544456673338</v>
      </c>
      <c r="BM131" s="64">
        <f t="shared" si="104"/>
        <v>96.122435810720958</v>
      </c>
      <c r="BN131" s="64">
        <f t="shared" si="104"/>
        <v>92.646501379406004</v>
      </c>
      <c r="BO131" s="64">
        <f t="shared" si="104"/>
        <v>89.291504412155177</v>
      </c>
      <c r="BP131" s="64">
        <f t="shared" ref="BP131:CP131" si="105">CO2e_benefits_undiscounted_low/Discount_factor</f>
        <v>86.053348769567023</v>
      </c>
      <c r="BQ131" s="64">
        <f t="shared" si="105"/>
        <v>82.309208100340967</v>
      </c>
      <c r="BR131" s="64">
        <f t="shared" si="105"/>
        <v>78.710170531751714</v>
      </c>
      <c r="BS131" s="64">
        <f t="shared" si="105"/>
        <v>75.834300519734114</v>
      </c>
      <c r="BT131" s="64">
        <f t="shared" si="105"/>
        <v>72.492833954637533</v>
      </c>
      <c r="BU131" s="64">
        <f t="shared" si="105"/>
        <v>69.281682936015841</v>
      </c>
      <c r="BV131" s="64">
        <f t="shared" si="105"/>
        <v>66.196090954430304</v>
      </c>
      <c r="BW131" s="64">
        <f t="shared" si="105"/>
        <v>63.231468027250983</v>
      </c>
      <c r="BX131" s="64">
        <f t="shared" si="105"/>
        <v>60.383385033185718</v>
      </c>
      <c r="BY131" s="64">
        <f t="shared" si="105"/>
        <v>57.647568235565664</v>
      </c>
      <c r="BZ131" s="64">
        <f t="shared" si="105"/>
        <v>0</v>
      </c>
      <c r="CA131" s="64">
        <f t="shared" si="105"/>
        <v>0</v>
      </c>
      <c r="CB131" s="64">
        <f t="shared" si="105"/>
        <v>0</v>
      </c>
      <c r="CC131" s="64">
        <f t="shared" si="105"/>
        <v>0</v>
      </c>
      <c r="CD131" s="64">
        <f t="shared" si="105"/>
        <v>0</v>
      </c>
      <c r="CE131" s="64">
        <f t="shared" si="105"/>
        <v>0</v>
      </c>
      <c r="CF131" s="64">
        <f t="shared" si="105"/>
        <v>0</v>
      </c>
      <c r="CG131" s="64">
        <f t="shared" si="105"/>
        <v>0</v>
      </c>
      <c r="CH131" s="64">
        <f t="shared" si="105"/>
        <v>0</v>
      </c>
      <c r="CI131" s="64">
        <f t="shared" si="105"/>
        <v>0</v>
      </c>
      <c r="CJ131" s="64">
        <f t="shared" si="105"/>
        <v>0</v>
      </c>
      <c r="CK131" s="64">
        <f t="shared" si="105"/>
        <v>0</v>
      </c>
      <c r="CL131" s="64">
        <f t="shared" si="105"/>
        <v>0</v>
      </c>
      <c r="CM131" s="64">
        <f t="shared" si="105"/>
        <v>0</v>
      </c>
      <c r="CN131" s="64">
        <f t="shared" si="105"/>
        <v>0</v>
      </c>
      <c r="CO131" s="64">
        <f t="shared" si="105"/>
        <v>0</v>
      </c>
      <c r="CP131" s="64">
        <f t="shared" si="105"/>
        <v>0</v>
      </c>
      <c r="CQ131" s="62" t="s">
        <v>245</v>
      </c>
    </row>
    <row r="132" spans="2:95" outlineLevel="1" x14ac:dyDescent="0.25">
      <c r="B132" t="s">
        <v>216</v>
      </c>
      <c r="D132">
        <f t="shared" ref="D132:AI132" si="106">CO2e_benefits_undiscounted_central/Discount_factor</f>
        <v>0</v>
      </c>
      <c r="E132" s="64">
        <f>CO2e_benefits_undiscounted_central/Discount_factor</f>
        <v>0</v>
      </c>
      <c r="F132" s="64">
        <f t="shared" si="106"/>
        <v>0</v>
      </c>
      <c r="G132" s="64">
        <f t="shared" si="106"/>
        <v>0</v>
      </c>
      <c r="H132" s="64">
        <f t="shared" si="106"/>
        <v>0</v>
      </c>
      <c r="I132" s="64">
        <f t="shared" si="106"/>
        <v>0</v>
      </c>
      <c r="J132" s="64">
        <f t="shared" si="106"/>
        <v>0</v>
      </c>
      <c r="K132" s="64">
        <f>CO2e_benefits_undiscounted_central/Discount_factor</f>
        <v>0</v>
      </c>
      <c r="L132" s="64">
        <f t="shared" si="106"/>
        <v>0</v>
      </c>
      <c r="M132" s="64">
        <f t="shared" si="106"/>
        <v>0</v>
      </c>
      <c r="N132" s="64">
        <f t="shared" si="106"/>
        <v>0</v>
      </c>
      <c r="O132" s="64">
        <f t="shared" si="106"/>
        <v>0</v>
      </c>
      <c r="P132" s="64">
        <f t="shared" si="106"/>
        <v>0</v>
      </c>
      <c r="Q132" s="64">
        <f t="shared" si="106"/>
        <v>0</v>
      </c>
      <c r="R132" s="64">
        <f t="shared" si="106"/>
        <v>495.30887762954734</v>
      </c>
      <c r="S132" s="64">
        <f t="shared" si="106"/>
        <v>521.61449655489139</v>
      </c>
      <c r="T132" s="64">
        <f t="shared" si="106"/>
        <v>549.08783251633349</v>
      </c>
      <c r="U132" s="64">
        <f t="shared" si="106"/>
        <v>566.60491890789581</v>
      </c>
      <c r="V132" s="64">
        <f t="shared" si="106"/>
        <v>566.60460222926054</v>
      </c>
      <c r="W132" s="64">
        <f t="shared" si="106"/>
        <v>567.62450088091498</v>
      </c>
      <c r="X132" s="64">
        <f t="shared" si="106"/>
        <v>561.16141505026087</v>
      </c>
      <c r="Y132" s="64">
        <f t="shared" si="106"/>
        <v>547.94907812383394</v>
      </c>
      <c r="Z132" s="64">
        <f t="shared" si="106"/>
        <v>534.23739167178394</v>
      </c>
      <c r="AA132" s="64">
        <f t="shared" si="106"/>
        <v>508.91116982742477</v>
      </c>
      <c r="AB132" s="64">
        <f t="shared" si="106"/>
        <v>483.14331294188764</v>
      </c>
      <c r="AC132" s="64">
        <f t="shared" si="106"/>
        <v>448.22702983307016</v>
      </c>
      <c r="AD132" s="64">
        <f t="shared" si="106"/>
        <v>412.8924618742127</v>
      </c>
      <c r="AE132" s="64">
        <f t="shared" si="106"/>
        <v>370.57106312415124</v>
      </c>
      <c r="AF132" s="64">
        <f t="shared" si="106"/>
        <v>327.82660133566213</v>
      </c>
      <c r="AG132" s="64">
        <f t="shared" si="106"/>
        <v>279.9838383903259</v>
      </c>
      <c r="AH132" s="64">
        <f t="shared" si="106"/>
        <v>285.13826079704165</v>
      </c>
      <c r="AI132" s="64">
        <f t="shared" si="106"/>
        <v>287.85789985084722</v>
      </c>
      <c r="AJ132" s="64">
        <f t="shared" ref="AJ132:BO132" si="107">CO2e_benefits_undiscounted_central/Discount_factor</f>
        <v>291.7738115319338</v>
      </c>
      <c r="AK132" s="64">
        <f t="shared" si="107"/>
        <v>293.44711954506994</v>
      </c>
      <c r="AL132" s="64">
        <f t="shared" si="107"/>
        <v>296.26642911243022</v>
      </c>
      <c r="AM132" s="64">
        <f t="shared" si="107"/>
        <v>297.02052266738895</v>
      </c>
      <c r="AN132" s="64">
        <f t="shared" si="107"/>
        <v>298.87174316610435</v>
      </c>
      <c r="AO132" s="64">
        <f t="shared" si="107"/>
        <v>298.8214607087736</v>
      </c>
      <c r="AP132" s="64">
        <f t="shared" si="107"/>
        <v>299.82086358739826</v>
      </c>
      <c r="AQ132" s="64">
        <f t="shared" si="107"/>
        <v>299.06983619605393</v>
      </c>
      <c r="AR132" s="64">
        <f t="shared" si="107"/>
        <v>299.32251104303828</v>
      </c>
      <c r="AS132" s="64">
        <f t="shared" si="107"/>
        <v>300.66860059381401</v>
      </c>
      <c r="AT132" s="64">
        <f t="shared" si="107"/>
        <v>301.68235100407054</v>
      </c>
      <c r="AU132" s="64">
        <f t="shared" si="107"/>
        <v>302.38197989873828</v>
      </c>
      <c r="AV132" s="64">
        <f t="shared" si="107"/>
        <v>302.78492561724028</v>
      </c>
      <c r="AW132" s="64">
        <f t="shared" si="107"/>
        <v>302.90787715409249</v>
      </c>
      <c r="AX132" s="64">
        <f t="shared" si="107"/>
        <v>301.68161734259201</v>
      </c>
      <c r="AY132" s="64">
        <f t="shared" si="107"/>
        <v>301.32340071237451</v>
      </c>
      <c r="AZ132" s="64">
        <f t="shared" si="107"/>
        <v>299.70723202093052</v>
      </c>
      <c r="BA132" s="64">
        <f t="shared" si="107"/>
        <v>297.92958549414885</v>
      </c>
      <c r="BB132" s="64">
        <f t="shared" si="107"/>
        <v>296.00123866247145</v>
      </c>
      <c r="BC132" s="64">
        <f t="shared" si="107"/>
        <v>292.99638753155671</v>
      </c>
      <c r="BD132" s="64">
        <f t="shared" si="107"/>
        <v>289.00664175388522</v>
      </c>
      <c r="BE132" s="64">
        <f t="shared" si="107"/>
        <v>285.00074887496157</v>
      </c>
      <c r="BF132" s="64">
        <f t="shared" si="107"/>
        <v>280.98303414886954</v>
      </c>
      <c r="BG132" s="64">
        <f t="shared" si="107"/>
        <v>276.12588011314432</v>
      </c>
      <c r="BH132" s="64">
        <f t="shared" si="107"/>
        <v>271.31329897653671</v>
      </c>
      <c r="BI132" s="64">
        <f t="shared" si="107"/>
        <v>266.5468147596581</v>
      </c>
      <c r="BJ132" s="64">
        <f t="shared" si="107"/>
        <v>261.06669749446809</v>
      </c>
      <c r="BK132" s="64">
        <f t="shared" si="107"/>
        <v>254.94073037898463</v>
      </c>
      <c r="BL132" s="64">
        <f t="shared" si="107"/>
        <v>249.66757892749871</v>
      </c>
      <c r="BM132" s="64">
        <f t="shared" si="107"/>
        <v>243.78878647646616</v>
      </c>
      <c r="BN132" s="64">
        <f t="shared" si="107"/>
        <v>238.04064587993369</v>
      </c>
      <c r="BO132" s="64">
        <f t="shared" si="107"/>
        <v>231.76397836390279</v>
      </c>
      <c r="BP132" s="64">
        <f t="shared" ref="BP132:CP132" si="108">CO2e_benefits_undiscounted_central/Discount_factor</f>
        <v>225.651003440198</v>
      </c>
      <c r="BQ132" s="64">
        <f t="shared" si="108"/>
        <v>219.69751034301538</v>
      </c>
      <c r="BR132" s="64">
        <f t="shared" si="108"/>
        <v>213.2985537310829</v>
      </c>
      <c r="BS132" s="64">
        <f t="shared" si="108"/>
        <v>207.085974496197</v>
      </c>
      <c r="BT132" s="64">
        <f t="shared" si="108"/>
        <v>201.05434417106505</v>
      </c>
      <c r="BU132" s="64">
        <f t="shared" si="108"/>
        <v>194.64853777261595</v>
      </c>
      <c r="BV132" s="64">
        <f t="shared" si="108"/>
        <v>188.445323442854</v>
      </c>
      <c r="BW132" s="64">
        <f t="shared" si="108"/>
        <v>182.9566247018</v>
      </c>
      <c r="BX132" s="64">
        <f t="shared" si="108"/>
        <v>177.12459609734478</v>
      </c>
      <c r="BY132" s="64">
        <f t="shared" si="108"/>
        <v>171.4770885651148</v>
      </c>
      <c r="BZ132" s="64">
        <f t="shared" si="108"/>
        <v>0</v>
      </c>
      <c r="CA132" s="64">
        <f t="shared" si="108"/>
        <v>0</v>
      </c>
      <c r="CB132" s="64">
        <f t="shared" si="108"/>
        <v>0</v>
      </c>
      <c r="CC132" s="64">
        <f t="shared" si="108"/>
        <v>0</v>
      </c>
      <c r="CD132" s="64">
        <f t="shared" si="108"/>
        <v>0</v>
      </c>
      <c r="CE132" s="64">
        <f t="shared" si="108"/>
        <v>0</v>
      </c>
      <c r="CF132" s="64">
        <f t="shared" si="108"/>
        <v>0</v>
      </c>
      <c r="CG132" s="64">
        <f t="shared" si="108"/>
        <v>0</v>
      </c>
      <c r="CH132" s="64">
        <f t="shared" si="108"/>
        <v>0</v>
      </c>
      <c r="CI132" s="64">
        <f t="shared" si="108"/>
        <v>0</v>
      </c>
      <c r="CJ132" s="64">
        <f t="shared" si="108"/>
        <v>0</v>
      </c>
      <c r="CK132" s="64">
        <f t="shared" si="108"/>
        <v>0</v>
      </c>
      <c r="CL132" s="64">
        <f t="shared" si="108"/>
        <v>0</v>
      </c>
      <c r="CM132" s="64">
        <f t="shared" si="108"/>
        <v>0</v>
      </c>
      <c r="CN132" s="64">
        <f t="shared" si="108"/>
        <v>0</v>
      </c>
      <c r="CO132" s="64">
        <f t="shared" si="108"/>
        <v>0</v>
      </c>
      <c r="CP132" s="64">
        <f t="shared" si="108"/>
        <v>0</v>
      </c>
      <c r="CQ132" s="62" t="s">
        <v>246</v>
      </c>
    </row>
    <row r="133" spans="2:95" outlineLevel="1" x14ac:dyDescent="0.25">
      <c r="B133" t="s">
        <v>218</v>
      </c>
      <c r="D133">
        <f t="shared" ref="D133:AI133" si="109">CO2e_benefits_undiscounted_high/Discount_factor</f>
        <v>0</v>
      </c>
      <c r="E133" s="64">
        <f t="shared" si="109"/>
        <v>0</v>
      </c>
      <c r="F133" s="64">
        <f t="shared" si="109"/>
        <v>0</v>
      </c>
      <c r="G133" s="64">
        <f t="shared" si="109"/>
        <v>0</v>
      </c>
      <c r="H133" s="64">
        <f t="shared" si="109"/>
        <v>0</v>
      </c>
      <c r="I133" s="64">
        <f t="shared" si="109"/>
        <v>0</v>
      </c>
      <c r="J133" s="64">
        <f t="shared" si="109"/>
        <v>0</v>
      </c>
      <c r="K133" s="64">
        <f t="shared" si="109"/>
        <v>0</v>
      </c>
      <c r="L133" s="64">
        <f t="shared" si="109"/>
        <v>0</v>
      </c>
      <c r="M133" s="64">
        <f t="shared" si="109"/>
        <v>0</v>
      </c>
      <c r="N133" s="64">
        <f t="shared" si="109"/>
        <v>0</v>
      </c>
      <c r="O133" s="64">
        <f t="shared" si="109"/>
        <v>0</v>
      </c>
      <c r="P133" s="64">
        <f t="shared" si="109"/>
        <v>0</v>
      </c>
      <c r="Q133" s="64">
        <f t="shared" si="109"/>
        <v>0</v>
      </c>
      <c r="R133" s="64">
        <f t="shared" si="109"/>
        <v>785.24578160781903</v>
      </c>
      <c r="S133" s="64">
        <f t="shared" si="109"/>
        <v>821.26537755450988</v>
      </c>
      <c r="T133" s="64">
        <f t="shared" si="109"/>
        <v>854.13662835874106</v>
      </c>
      <c r="U133" s="64">
        <f t="shared" si="109"/>
        <v>863.84028620384117</v>
      </c>
      <c r="V133" s="64">
        <f t="shared" si="109"/>
        <v>871.04886611363929</v>
      </c>
      <c r="W133" s="64">
        <f t="shared" si="109"/>
        <v>859.10735268462827</v>
      </c>
      <c r="X133" s="64">
        <f t="shared" si="109"/>
        <v>838.27816322322917</v>
      </c>
      <c r="Y133" s="64">
        <f t="shared" si="109"/>
        <v>821.92361718575114</v>
      </c>
      <c r="Z133" s="64">
        <f t="shared" si="109"/>
        <v>801.35608750767585</v>
      </c>
      <c r="AA133" s="64">
        <f t="shared" si="109"/>
        <v>765.83719731311498</v>
      </c>
      <c r="AB133" s="64">
        <f t="shared" si="109"/>
        <v>722.53864818336342</v>
      </c>
      <c r="AC133" s="64">
        <f t="shared" si="109"/>
        <v>676.13907890073278</v>
      </c>
      <c r="AD133" s="64">
        <f t="shared" si="109"/>
        <v>619.33869281131899</v>
      </c>
      <c r="AE133" s="64">
        <f t="shared" si="109"/>
        <v>557.24971898368597</v>
      </c>
      <c r="AF133" s="64">
        <f t="shared" si="109"/>
        <v>490.57739632499795</v>
      </c>
      <c r="AG133" s="64">
        <f t="shared" si="109"/>
        <v>421.86754027731536</v>
      </c>
      <c r="AH133" s="64">
        <f t="shared" si="109"/>
        <v>427.70739119556248</v>
      </c>
      <c r="AI133" s="64">
        <f t="shared" si="109"/>
        <v>432.66984946906484</v>
      </c>
      <c r="AJ133" s="64">
        <f t="shared" ref="AJ133:BO133" si="110">CO2e_benefits_undiscounted_high/Discount_factor</f>
        <v>436.80757749809959</v>
      </c>
      <c r="AK133" s="64">
        <f t="shared" si="110"/>
        <v>441.8192586408918</v>
      </c>
      <c r="AL133" s="64">
        <f t="shared" si="110"/>
        <v>444.39964366864535</v>
      </c>
      <c r="AM133" s="64">
        <f t="shared" si="110"/>
        <v>446.30026722042891</v>
      </c>
      <c r="AN133" s="64">
        <f t="shared" si="110"/>
        <v>447.5641527014796</v>
      </c>
      <c r="AO133" s="64">
        <f t="shared" si="110"/>
        <v>449.66883270118325</v>
      </c>
      <c r="AP133" s="64">
        <f t="shared" si="110"/>
        <v>449.73129538109742</v>
      </c>
      <c r="AQ133" s="64">
        <f t="shared" si="110"/>
        <v>449.27531446492407</v>
      </c>
      <c r="AR133" s="64">
        <f t="shared" si="110"/>
        <v>448.33588234152063</v>
      </c>
      <c r="AS133" s="64">
        <f t="shared" si="110"/>
        <v>452.88994231704203</v>
      </c>
      <c r="AT133" s="64">
        <f t="shared" si="110"/>
        <v>455.57699159724018</v>
      </c>
      <c r="AU133" s="64">
        <f t="shared" si="110"/>
        <v>457.72331074867833</v>
      </c>
      <c r="AV133" s="64">
        <f t="shared" si="110"/>
        <v>460.50939257374949</v>
      </c>
      <c r="AW133" s="64">
        <f t="shared" si="110"/>
        <v>461.62713381786051</v>
      </c>
      <c r="AX133" s="64">
        <f t="shared" si="110"/>
        <v>462.28909707893592</v>
      </c>
      <c r="AY133" s="64">
        <f t="shared" si="110"/>
        <v>462.52088431025322</v>
      </c>
      <c r="AZ133" s="64">
        <f t="shared" si="110"/>
        <v>461.3241011653231</v>
      </c>
      <c r="BA133" s="64">
        <f t="shared" si="110"/>
        <v>460.79775889761686</v>
      </c>
      <c r="BB133" s="64">
        <f t="shared" si="110"/>
        <v>458.94654593920649</v>
      </c>
      <c r="BC133" s="64">
        <f t="shared" si="110"/>
        <v>454.94007776465367</v>
      </c>
      <c r="BD133" s="64">
        <f t="shared" si="110"/>
        <v>451.68648098012875</v>
      </c>
      <c r="BE133" s="64">
        <f t="shared" si="110"/>
        <v>446.47176139545064</v>
      </c>
      <c r="BF133" s="64">
        <f t="shared" si="110"/>
        <v>441.17762983740181</v>
      </c>
      <c r="BG133" s="64">
        <f t="shared" si="110"/>
        <v>434.98143162401948</v>
      </c>
      <c r="BH133" s="64">
        <f t="shared" si="110"/>
        <v>428.77190998970536</v>
      </c>
      <c r="BI133" s="64">
        <f t="shared" si="110"/>
        <v>421.77113629616491</v>
      </c>
      <c r="BJ133" s="64">
        <f t="shared" si="110"/>
        <v>414.81443187896537</v>
      </c>
      <c r="BK133" s="64">
        <f t="shared" si="110"/>
        <v>407.16620996759576</v>
      </c>
      <c r="BL133" s="64">
        <f t="shared" si="110"/>
        <v>398.89417782669335</v>
      </c>
      <c r="BM133" s="64">
        <f t="shared" si="110"/>
        <v>390.75859775227866</v>
      </c>
      <c r="BN133" s="64">
        <f t="shared" si="110"/>
        <v>382.75853854557522</v>
      </c>
      <c r="BO133" s="64">
        <f t="shared" si="110"/>
        <v>374.23645231565041</v>
      </c>
      <c r="BP133" s="64">
        <f t="shared" ref="BP133:CP133" si="111">CO2e_benefits_undiscounted_high/Discount_factor</f>
        <v>365.88609032393686</v>
      </c>
      <c r="BQ133" s="64">
        <f t="shared" si="111"/>
        <v>357.08581258568984</v>
      </c>
      <c r="BR133" s="64">
        <f t="shared" si="111"/>
        <v>347.88693693041404</v>
      </c>
      <c r="BS133" s="64">
        <f t="shared" si="111"/>
        <v>338.92098924588862</v>
      </c>
      <c r="BT133" s="64">
        <f t="shared" si="111"/>
        <v>329.6158543874925</v>
      </c>
      <c r="BU133" s="64">
        <f t="shared" si="111"/>
        <v>320.56524723569237</v>
      </c>
      <c r="BV133" s="64">
        <f t="shared" si="111"/>
        <v>310.69455593127765</v>
      </c>
      <c r="BW133" s="64">
        <f t="shared" si="111"/>
        <v>302.68178137634897</v>
      </c>
      <c r="BX133" s="64">
        <f t="shared" si="111"/>
        <v>293.86580716150388</v>
      </c>
      <c r="BY133" s="64">
        <f t="shared" si="111"/>
        <v>285.30660889466395</v>
      </c>
      <c r="BZ133" s="64">
        <f t="shared" si="111"/>
        <v>0</v>
      </c>
      <c r="CA133" s="64">
        <f t="shared" si="111"/>
        <v>0</v>
      </c>
      <c r="CB133" s="64">
        <f t="shared" si="111"/>
        <v>0</v>
      </c>
      <c r="CC133" s="64">
        <f t="shared" si="111"/>
        <v>0</v>
      </c>
      <c r="CD133" s="64">
        <f t="shared" si="111"/>
        <v>0</v>
      </c>
      <c r="CE133" s="64">
        <f t="shared" si="111"/>
        <v>0</v>
      </c>
      <c r="CF133" s="64">
        <f t="shared" si="111"/>
        <v>0</v>
      </c>
      <c r="CG133" s="64">
        <f t="shared" si="111"/>
        <v>0</v>
      </c>
      <c r="CH133" s="64">
        <f t="shared" si="111"/>
        <v>0</v>
      </c>
      <c r="CI133" s="64">
        <f t="shared" si="111"/>
        <v>0</v>
      </c>
      <c r="CJ133" s="64">
        <f t="shared" si="111"/>
        <v>0</v>
      </c>
      <c r="CK133" s="64">
        <f t="shared" si="111"/>
        <v>0</v>
      </c>
      <c r="CL133" s="64">
        <f t="shared" si="111"/>
        <v>0</v>
      </c>
      <c r="CM133" s="64">
        <f t="shared" si="111"/>
        <v>0</v>
      </c>
      <c r="CN133" s="64">
        <f t="shared" si="111"/>
        <v>0</v>
      </c>
      <c r="CO133" s="64">
        <f t="shared" si="111"/>
        <v>0</v>
      </c>
      <c r="CP133" s="64">
        <f t="shared" si="111"/>
        <v>0</v>
      </c>
      <c r="CQ133" s="62" t="s">
        <v>247</v>
      </c>
    </row>
    <row r="134" spans="2:95" outlineLevel="1" x14ac:dyDescent="0.25"/>
    <row r="135" spans="2:95" s="67" customFormat="1" ht="15.75" outlineLevel="1" x14ac:dyDescent="0.25">
      <c r="B135" s="67" t="s">
        <v>248</v>
      </c>
    </row>
    <row r="136" spans="2:95" outlineLevel="1" x14ac:dyDescent="0.25"/>
    <row r="137" spans="2:95" outlineLevel="1" x14ac:dyDescent="0.25">
      <c r="B137" t="s">
        <v>214</v>
      </c>
      <c r="C137" s="84">
        <f>SUM(CO2e_benefits_discounted_low)</f>
        <v>8890.5930330749416</v>
      </c>
      <c r="D137" s="62" t="s">
        <v>249</v>
      </c>
    </row>
    <row r="138" spans="2:95" outlineLevel="1" x14ac:dyDescent="0.25">
      <c r="B138" t="s">
        <v>216</v>
      </c>
      <c r="C138" s="84">
        <f>SUM(CO2e_benefits_discounted_central)</f>
        <v>19418.908638039167</v>
      </c>
      <c r="D138" s="62" t="s">
        <v>250</v>
      </c>
    </row>
    <row r="139" spans="2:95" outlineLevel="1" x14ac:dyDescent="0.25">
      <c r="B139" t="s">
        <v>218</v>
      </c>
      <c r="C139" s="84">
        <f>SUM(CO2e_benefits_discounted_high)</f>
        <v>29939.173577210357</v>
      </c>
      <c r="D139" s="62" t="s">
        <v>251</v>
      </c>
    </row>
    <row r="140" spans="2:95" x14ac:dyDescent="0.25"/>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C158"/>
  <sheetViews>
    <sheetView showGridLines="0" tabSelected="1" zoomScale="85" zoomScaleNormal="85" workbookViewId="0">
      <selection activeCell="E4" sqref="E4"/>
    </sheetView>
  </sheetViews>
  <sheetFormatPr defaultColWidth="0" defaultRowHeight="15" zeroHeight="1" x14ac:dyDescent="0.2"/>
  <cols>
    <col min="1" max="1" width="5.42578125" style="2" customWidth="1"/>
    <col min="2" max="2" width="8.85546875" style="2" customWidth="1"/>
    <col min="3" max="3" width="11.85546875" style="2" customWidth="1"/>
    <col min="4" max="5" width="17.140625" style="2" customWidth="1"/>
    <col min="6" max="7" width="17.140625" style="3" customWidth="1"/>
    <col min="8" max="9" width="17.140625" style="2" customWidth="1"/>
    <col min="10" max="10" width="3.85546875" style="2" customWidth="1"/>
    <col min="11" max="13" width="17.5703125" style="2" hidden="1" customWidth="1"/>
    <col min="14" max="14" width="6.140625" style="3" hidden="1" customWidth="1"/>
    <col min="15" max="15" width="15.5703125" style="2" hidden="1" customWidth="1"/>
    <col min="16" max="257" width="9.140625" style="2" hidden="1" customWidth="1"/>
    <col min="258" max="258" width="8.85546875" style="2" hidden="1" customWidth="1"/>
    <col min="259" max="259" width="11.85546875" style="2" hidden="1" customWidth="1"/>
    <col min="260" max="261" width="17.5703125" style="2" hidden="1" customWidth="1"/>
    <col min="262" max="262" width="12.42578125" style="2" hidden="1" customWidth="1"/>
    <col min="263" max="263" width="11.140625" style="2" hidden="1" customWidth="1"/>
    <col min="264" max="264" width="18.42578125" style="2" hidden="1" customWidth="1"/>
    <col min="265" max="269" width="17.5703125" style="2" hidden="1" customWidth="1"/>
    <col min="270" max="270" width="6.140625" style="2" hidden="1" customWidth="1"/>
    <col min="271" max="271" width="15.5703125" style="2" hidden="1" customWidth="1"/>
    <col min="272" max="513" width="9.140625" style="2" hidden="1" customWidth="1"/>
    <col min="514" max="514" width="8.85546875" style="2" hidden="1" customWidth="1"/>
    <col min="515" max="515" width="11.85546875" style="2" hidden="1" customWidth="1"/>
    <col min="516" max="517" width="17.5703125" style="2" hidden="1" customWidth="1"/>
    <col min="518" max="518" width="12.42578125" style="2" hidden="1" customWidth="1"/>
    <col min="519" max="519" width="11.140625" style="2" hidden="1" customWidth="1"/>
    <col min="520" max="520" width="18.42578125" style="2" hidden="1" customWidth="1"/>
    <col min="521" max="525" width="17.5703125" style="2" hidden="1" customWidth="1"/>
    <col min="526" max="526" width="6.140625" style="2" hidden="1" customWidth="1"/>
    <col min="527" max="527" width="15.5703125" style="2" hidden="1" customWidth="1"/>
    <col min="528" max="769" width="9.140625" style="2" hidden="1" customWidth="1"/>
    <col min="770" max="770" width="8.85546875" style="2" hidden="1" customWidth="1"/>
    <col min="771" max="771" width="11.85546875" style="2" hidden="1" customWidth="1"/>
    <col min="772" max="773" width="17.5703125" style="2" hidden="1" customWidth="1"/>
    <col min="774" max="774" width="12.42578125" style="2" hidden="1" customWidth="1"/>
    <col min="775" max="775" width="11.140625" style="2" hidden="1" customWidth="1"/>
    <col min="776" max="776" width="18.42578125" style="2" hidden="1" customWidth="1"/>
    <col min="777" max="781" width="17.5703125" style="2" hidden="1" customWidth="1"/>
    <col min="782" max="782" width="6.140625" style="2" hidden="1" customWidth="1"/>
    <col min="783" max="783" width="15.5703125" style="2" hidden="1" customWidth="1"/>
    <col min="784" max="1025" width="9.140625" style="2" hidden="1"/>
    <col min="1026" max="1026" width="8.85546875" style="2" hidden="1" customWidth="1"/>
    <col min="1027" max="1027" width="11.85546875" style="2" hidden="1" customWidth="1"/>
    <col min="1028" max="1029" width="17.5703125" style="2" hidden="1" customWidth="1"/>
    <col min="1030" max="1030" width="12.42578125" style="2" hidden="1" customWidth="1"/>
    <col min="1031" max="1031" width="11.140625" style="2" hidden="1" customWidth="1"/>
    <col min="1032" max="1032" width="18.42578125" style="2" hidden="1" customWidth="1"/>
    <col min="1033" max="1037" width="17.5703125" style="2" hidden="1" customWidth="1"/>
    <col min="1038" max="1038" width="6.140625" style="2" hidden="1" customWidth="1"/>
    <col min="1039" max="1039" width="15.5703125" style="2" hidden="1" customWidth="1"/>
    <col min="1040" max="1281" width="9.140625" style="2" hidden="1" customWidth="1"/>
    <col min="1282" max="1282" width="8.85546875" style="2" hidden="1" customWidth="1"/>
    <col min="1283" max="1283" width="11.85546875" style="2" hidden="1" customWidth="1"/>
    <col min="1284" max="1285" width="17.5703125" style="2" hidden="1" customWidth="1"/>
    <col min="1286" max="1286" width="12.42578125" style="2" hidden="1" customWidth="1"/>
    <col min="1287" max="1287" width="11.140625" style="2" hidden="1" customWidth="1"/>
    <col min="1288" max="1288" width="18.42578125" style="2" hidden="1" customWidth="1"/>
    <col min="1289" max="1293" width="17.5703125" style="2" hidden="1" customWidth="1"/>
    <col min="1294" max="1294" width="6.140625" style="2" hidden="1" customWidth="1"/>
    <col min="1295" max="1295" width="15.5703125" style="2" hidden="1" customWidth="1"/>
    <col min="1296" max="1537" width="9.140625" style="2" hidden="1" customWidth="1"/>
    <col min="1538" max="1538" width="8.85546875" style="2" hidden="1" customWidth="1"/>
    <col min="1539" max="1539" width="11.85546875" style="2" hidden="1" customWidth="1"/>
    <col min="1540" max="1541" width="17.5703125" style="2" hidden="1" customWidth="1"/>
    <col min="1542" max="1542" width="12.42578125" style="2" hidden="1" customWidth="1"/>
    <col min="1543" max="1543" width="11.140625" style="2" hidden="1" customWidth="1"/>
    <col min="1544" max="1544" width="18.42578125" style="2" hidden="1" customWidth="1"/>
    <col min="1545" max="1549" width="17.5703125" style="2" hidden="1" customWidth="1"/>
    <col min="1550" max="1550" width="6.140625" style="2" hidden="1" customWidth="1"/>
    <col min="1551" max="1551" width="15.5703125" style="2" hidden="1" customWidth="1"/>
    <col min="1552" max="1793" width="9.140625" style="2" hidden="1" customWidth="1"/>
    <col min="1794" max="1794" width="8.85546875" style="2" hidden="1" customWidth="1"/>
    <col min="1795" max="1795" width="11.85546875" style="2" hidden="1" customWidth="1"/>
    <col min="1796" max="1797" width="17.5703125" style="2" hidden="1" customWidth="1"/>
    <col min="1798" max="1798" width="12.42578125" style="2" hidden="1" customWidth="1"/>
    <col min="1799" max="1799" width="11.140625" style="2" hidden="1" customWidth="1"/>
    <col min="1800" max="1800" width="18.42578125" style="2" hidden="1" customWidth="1"/>
    <col min="1801" max="1805" width="17.5703125" style="2" hidden="1" customWidth="1"/>
    <col min="1806" max="1806" width="6.140625" style="2" hidden="1" customWidth="1"/>
    <col min="1807" max="1807" width="15.5703125" style="2" hidden="1" customWidth="1"/>
    <col min="1808" max="2049" width="9.140625" style="2" hidden="1"/>
    <col min="2050" max="2050" width="8.85546875" style="2" hidden="1" customWidth="1"/>
    <col min="2051" max="2051" width="11.85546875" style="2" hidden="1" customWidth="1"/>
    <col min="2052" max="2053" width="17.5703125" style="2" hidden="1" customWidth="1"/>
    <col min="2054" max="2054" width="12.42578125" style="2" hidden="1" customWidth="1"/>
    <col min="2055" max="2055" width="11.140625" style="2" hidden="1" customWidth="1"/>
    <col min="2056" max="2056" width="18.42578125" style="2" hidden="1" customWidth="1"/>
    <col min="2057" max="2061" width="17.5703125" style="2" hidden="1" customWidth="1"/>
    <col min="2062" max="2062" width="6.140625" style="2" hidden="1" customWidth="1"/>
    <col min="2063" max="2063" width="15.5703125" style="2" hidden="1" customWidth="1"/>
    <col min="2064" max="2305" width="9.140625" style="2" hidden="1" customWidth="1"/>
    <col min="2306" max="2306" width="8.85546875" style="2" hidden="1" customWidth="1"/>
    <col min="2307" max="2307" width="11.85546875" style="2" hidden="1" customWidth="1"/>
    <col min="2308" max="2309" width="17.5703125" style="2" hidden="1" customWidth="1"/>
    <col min="2310" max="2310" width="12.42578125" style="2" hidden="1" customWidth="1"/>
    <col min="2311" max="2311" width="11.140625" style="2" hidden="1" customWidth="1"/>
    <col min="2312" max="2312" width="18.42578125" style="2" hidden="1" customWidth="1"/>
    <col min="2313" max="2317" width="17.5703125" style="2" hidden="1" customWidth="1"/>
    <col min="2318" max="2318" width="6.140625" style="2" hidden="1" customWidth="1"/>
    <col min="2319" max="2319" width="15.5703125" style="2" hidden="1" customWidth="1"/>
    <col min="2320" max="2561" width="9.140625" style="2" hidden="1" customWidth="1"/>
    <col min="2562" max="2562" width="8.85546875" style="2" hidden="1" customWidth="1"/>
    <col min="2563" max="2563" width="11.85546875" style="2" hidden="1" customWidth="1"/>
    <col min="2564" max="2565" width="17.5703125" style="2" hidden="1" customWidth="1"/>
    <col min="2566" max="2566" width="12.42578125" style="2" hidden="1" customWidth="1"/>
    <col min="2567" max="2567" width="11.140625" style="2" hidden="1" customWidth="1"/>
    <col min="2568" max="2568" width="18.42578125" style="2" hidden="1" customWidth="1"/>
    <col min="2569" max="2573" width="17.5703125" style="2" hidden="1" customWidth="1"/>
    <col min="2574" max="2574" width="6.140625" style="2" hidden="1" customWidth="1"/>
    <col min="2575" max="2575" width="15.5703125" style="2" hidden="1" customWidth="1"/>
    <col min="2576" max="2817" width="9.140625" style="2" hidden="1" customWidth="1"/>
    <col min="2818" max="2818" width="8.85546875" style="2" hidden="1" customWidth="1"/>
    <col min="2819" max="2819" width="11.85546875" style="2" hidden="1" customWidth="1"/>
    <col min="2820" max="2821" width="17.5703125" style="2" hidden="1" customWidth="1"/>
    <col min="2822" max="2822" width="12.42578125" style="2" hidden="1" customWidth="1"/>
    <col min="2823" max="2823" width="11.140625" style="2" hidden="1" customWidth="1"/>
    <col min="2824" max="2824" width="18.42578125" style="2" hidden="1" customWidth="1"/>
    <col min="2825" max="2829" width="17.5703125" style="2" hidden="1" customWidth="1"/>
    <col min="2830" max="2830" width="6.140625" style="2" hidden="1" customWidth="1"/>
    <col min="2831" max="2831" width="15.5703125" style="2" hidden="1" customWidth="1"/>
    <col min="2832" max="3073" width="9.140625" style="2" hidden="1"/>
    <col min="3074" max="3074" width="8.85546875" style="2" hidden="1" customWidth="1"/>
    <col min="3075" max="3075" width="11.85546875" style="2" hidden="1" customWidth="1"/>
    <col min="3076" max="3077" width="17.5703125" style="2" hidden="1" customWidth="1"/>
    <col min="3078" max="3078" width="12.42578125" style="2" hidden="1" customWidth="1"/>
    <col min="3079" max="3079" width="11.140625" style="2" hidden="1" customWidth="1"/>
    <col min="3080" max="3080" width="18.42578125" style="2" hidden="1" customWidth="1"/>
    <col min="3081" max="3085" width="17.5703125" style="2" hidden="1" customWidth="1"/>
    <col min="3086" max="3086" width="6.140625" style="2" hidden="1" customWidth="1"/>
    <col min="3087" max="3087" width="15.5703125" style="2" hidden="1" customWidth="1"/>
    <col min="3088" max="3329" width="9.140625" style="2" hidden="1" customWidth="1"/>
    <col min="3330" max="3330" width="8.85546875" style="2" hidden="1" customWidth="1"/>
    <col min="3331" max="3331" width="11.85546875" style="2" hidden="1" customWidth="1"/>
    <col min="3332" max="3333" width="17.5703125" style="2" hidden="1" customWidth="1"/>
    <col min="3334" max="3334" width="12.42578125" style="2" hidden="1" customWidth="1"/>
    <col min="3335" max="3335" width="11.140625" style="2" hidden="1" customWidth="1"/>
    <col min="3336" max="3336" width="18.42578125" style="2" hidden="1" customWidth="1"/>
    <col min="3337" max="3341" width="17.5703125" style="2" hidden="1" customWidth="1"/>
    <col min="3342" max="3342" width="6.140625" style="2" hidden="1" customWidth="1"/>
    <col min="3343" max="3343" width="15.5703125" style="2" hidden="1" customWidth="1"/>
    <col min="3344" max="3585" width="9.140625" style="2" hidden="1" customWidth="1"/>
    <col min="3586" max="3586" width="8.85546875" style="2" hidden="1" customWidth="1"/>
    <col min="3587" max="3587" width="11.85546875" style="2" hidden="1" customWidth="1"/>
    <col min="3588" max="3589" width="17.5703125" style="2" hidden="1" customWidth="1"/>
    <col min="3590" max="3590" width="12.42578125" style="2" hidden="1" customWidth="1"/>
    <col min="3591" max="3591" width="11.140625" style="2" hidden="1" customWidth="1"/>
    <col min="3592" max="3592" width="18.42578125" style="2" hidden="1" customWidth="1"/>
    <col min="3593" max="3597" width="17.5703125" style="2" hidden="1" customWidth="1"/>
    <col min="3598" max="3598" width="6.140625" style="2" hidden="1" customWidth="1"/>
    <col min="3599" max="3599" width="15.5703125" style="2" hidden="1" customWidth="1"/>
    <col min="3600" max="3841" width="9.140625" style="2" hidden="1" customWidth="1"/>
    <col min="3842" max="3842" width="8.85546875" style="2" hidden="1" customWidth="1"/>
    <col min="3843" max="3843" width="11.85546875" style="2" hidden="1" customWidth="1"/>
    <col min="3844" max="3845" width="17.5703125" style="2" hidden="1" customWidth="1"/>
    <col min="3846" max="3846" width="12.42578125" style="2" hidden="1" customWidth="1"/>
    <col min="3847" max="3847" width="11.140625" style="2" hidden="1" customWidth="1"/>
    <col min="3848" max="3848" width="18.42578125" style="2" hidden="1" customWidth="1"/>
    <col min="3849" max="3853" width="17.5703125" style="2" hidden="1" customWidth="1"/>
    <col min="3854" max="3854" width="6.140625" style="2" hidden="1" customWidth="1"/>
    <col min="3855" max="3855" width="15.5703125" style="2" hidden="1" customWidth="1"/>
    <col min="3856" max="4097" width="9.140625" style="2" hidden="1"/>
    <col min="4098" max="4098" width="8.85546875" style="2" hidden="1" customWidth="1"/>
    <col min="4099" max="4099" width="11.85546875" style="2" hidden="1" customWidth="1"/>
    <col min="4100" max="4101" width="17.5703125" style="2" hidden="1" customWidth="1"/>
    <col min="4102" max="4102" width="12.42578125" style="2" hidden="1" customWidth="1"/>
    <col min="4103" max="4103" width="11.140625" style="2" hidden="1" customWidth="1"/>
    <col min="4104" max="4104" width="18.42578125" style="2" hidden="1" customWidth="1"/>
    <col min="4105" max="4109" width="17.5703125" style="2" hidden="1" customWidth="1"/>
    <col min="4110" max="4110" width="6.140625" style="2" hidden="1" customWidth="1"/>
    <col min="4111" max="4111" width="15.5703125" style="2" hidden="1" customWidth="1"/>
    <col min="4112" max="4353" width="9.140625" style="2" hidden="1" customWidth="1"/>
    <col min="4354" max="4354" width="8.85546875" style="2" hidden="1" customWidth="1"/>
    <col min="4355" max="4355" width="11.85546875" style="2" hidden="1" customWidth="1"/>
    <col min="4356" max="4357" width="17.5703125" style="2" hidden="1" customWidth="1"/>
    <col min="4358" max="4358" width="12.42578125" style="2" hidden="1" customWidth="1"/>
    <col min="4359" max="4359" width="11.140625" style="2" hidden="1" customWidth="1"/>
    <col min="4360" max="4360" width="18.42578125" style="2" hidden="1" customWidth="1"/>
    <col min="4361" max="4365" width="17.5703125" style="2" hidden="1" customWidth="1"/>
    <col min="4366" max="4366" width="6.140625" style="2" hidden="1" customWidth="1"/>
    <col min="4367" max="4367" width="15.5703125" style="2" hidden="1" customWidth="1"/>
    <col min="4368" max="4609" width="9.140625" style="2" hidden="1" customWidth="1"/>
    <col min="4610" max="4610" width="8.85546875" style="2" hidden="1" customWidth="1"/>
    <col min="4611" max="4611" width="11.85546875" style="2" hidden="1" customWidth="1"/>
    <col min="4612" max="4613" width="17.5703125" style="2" hidden="1" customWidth="1"/>
    <col min="4614" max="4614" width="12.42578125" style="2" hidden="1" customWidth="1"/>
    <col min="4615" max="4615" width="11.140625" style="2" hidden="1" customWidth="1"/>
    <col min="4616" max="4616" width="18.42578125" style="2" hidden="1" customWidth="1"/>
    <col min="4617" max="4621" width="17.5703125" style="2" hidden="1" customWidth="1"/>
    <col min="4622" max="4622" width="6.140625" style="2" hidden="1" customWidth="1"/>
    <col min="4623" max="4623" width="15.5703125" style="2" hidden="1" customWidth="1"/>
    <col min="4624" max="4865" width="9.140625" style="2" hidden="1" customWidth="1"/>
    <col min="4866" max="4866" width="8.85546875" style="2" hidden="1" customWidth="1"/>
    <col min="4867" max="4867" width="11.85546875" style="2" hidden="1" customWidth="1"/>
    <col min="4868" max="4869" width="17.5703125" style="2" hidden="1" customWidth="1"/>
    <col min="4870" max="4870" width="12.42578125" style="2" hidden="1" customWidth="1"/>
    <col min="4871" max="4871" width="11.140625" style="2" hidden="1" customWidth="1"/>
    <col min="4872" max="4872" width="18.42578125" style="2" hidden="1" customWidth="1"/>
    <col min="4873" max="4877" width="17.5703125" style="2" hidden="1" customWidth="1"/>
    <col min="4878" max="4878" width="6.140625" style="2" hidden="1" customWidth="1"/>
    <col min="4879" max="4879" width="15.5703125" style="2" hidden="1" customWidth="1"/>
    <col min="4880" max="5121" width="9.140625" style="2" hidden="1"/>
    <col min="5122" max="5122" width="8.85546875" style="2" hidden="1" customWidth="1"/>
    <col min="5123" max="5123" width="11.85546875" style="2" hidden="1" customWidth="1"/>
    <col min="5124" max="5125" width="17.5703125" style="2" hidden="1" customWidth="1"/>
    <col min="5126" max="5126" width="12.42578125" style="2" hidden="1" customWidth="1"/>
    <col min="5127" max="5127" width="11.140625" style="2" hidden="1" customWidth="1"/>
    <col min="5128" max="5128" width="18.42578125" style="2" hidden="1" customWidth="1"/>
    <col min="5129" max="5133" width="17.5703125" style="2" hidden="1" customWidth="1"/>
    <col min="5134" max="5134" width="6.140625" style="2" hidden="1" customWidth="1"/>
    <col min="5135" max="5135" width="15.5703125" style="2" hidden="1" customWidth="1"/>
    <col min="5136" max="5377" width="9.140625" style="2" hidden="1" customWidth="1"/>
    <col min="5378" max="5378" width="8.85546875" style="2" hidden="1" customWidth="1"/>
    <col min="5379" max="5379" width="11.85546875" style="2" hidden="1" customWidth="1"/>
    <col min="5380" max="5381" width="17.5703125" style="2" hidden="1" customWidth="1"/>
    <col min="5382" max="5382" width="12.42578125" style="2" hidden="1" customWidth="1"/>
    <col min="5383" max="5383" width="11.140625" style="2" hidden="1" customWidth="1"/>
    <col min="5384" max="5384" width="18.42578125" style="2" hidden="1" customWidth="1"/>
    <col min="5385" max="5389" width="17.5703125" style="2" hidden="1" customWidth="1"/>
    <col min="5390" max="5390" width="6.140625" style="2" hidden="1" customWidth="1"/>
    <col min="5391" max="5391" width="15.5703125" style="2" hidden="1" customWidth="1"/>
    <col min="5392" max="5633" width="9.140625" style="2" hidden="1" customWidth="1"/>
    <col min="5634" max="5634" width="8.85546875" style="2" hidden="1" customWidth="1"/>
    <col min="5635" max="5635" width="11.85546875" style="2" hidden="1" customWidth="1"/>
    <col min="5636" max="5637" width="17.5703125" style="2" hidden="1" customWidth="1"/>
    <col min="5638" max="5638" width="12.42578125" style="2" hidden="1" customWidth="1"/>
    <col min="5639" max="5639" width="11.140625" style="2" hidden="1" customWidth="1"/>
    <col min="5640" max="5640" width="18.42578125" style="2" hidden="1" customWidth="1"/>
    <col min="5641" max="5645" width="17.5703125" style="2" hidden="1" customWidth="1"/>
    <col min="5646" max="5646" width="6.140625" style="2" hidden="1" customWidth="1"/>
    <col min="5647" max="5647" width="15.5703125" style="2" hidden="1" customWidth="1"/>
    <col min="5648" max="5889" width="9.140625" style="2" hidden="1" customWidth="1"/>
    <col min="5890" max="5890" width="8.85546875" style="2" hidden="1" customWidth="1"/>
    <col min="5891" max="5891" width="11.85546875" style="2" hidden="1" customWidth="1"/>
    <col min="5892" max="5893" width="17.5703125" style="2" hidden="1" customWidth="1"/>
    <col min="5894" max="5894" width="12.42578125" style="2" hidden="1" customWidth="1"/>
    <col min="5895" max="5895" width="11.140625" style="2" hidden="1" customWidth="1"/>
    <col min="5896" max="5896" width="18.42578125" style="2" hidden="1" customWidth="1"/>
    <col min="5897" max="5901" width="17.5703125" style="2" hidden="1" customWidth="1"/>
    <col min="5902" max="5902" width="6.140625" style="2" hidden="1" customWidth="1"/>
    <col min="5903" max="5903" width="15.5703125" style="2" hidden="1" customWidth="1"/>
    <col min="5904" max="6145" width="9.140625" style="2" hidden="1"/>
    <col min="6146" max="6146" width="8.85546875" style="2" hidden="1" customWidth="1"/>
    <col min="6147" max="6147" width="11.85546875" style="2" hidden="1" customWidth="1"/>
    <col min="6148" max="6149" width="17.5703125" style="2" hidden="1" customWidth="1"/>
    <col min="6150" max="6150" width="12.42578125" style="2" hidden="1" customWidth="1"/>
    <col min="6151" max="6151" width="11.140625" style="2" hidden="1" customWidth="1"/>
    <col min="6152" max="6152" width="18.42578125" style="2" hidden="1" customWidth="1"/>
    <col min="6153" max="6157" width="17.5703125" style="2" hidden="1" customWidth="1"/>
    <col min="6158" max="6158" width="6.140625" style="2" hidden="1" customWidth="1"/>
    <col min="6159" max="6159" width="15.5703125" style="2" hidden="1" customWidth="1"/>
    <col min="6160" max="6401" width="9.140625" style="2" hidden="1" customWidth="1"/>
    <col min="6402" max="6402" width="8.85546875" style="2" hidden="1" customWidth="1"/>
    <col min="6403" max="6403" width="11.85546875" style="2" hidden="1" customWidth="1"/>
    <col min="6404" max="6405" width="17.5703125" style="2" hidden="1" customWidth="1"/>
    <col min="6406" max="6406" width="12.42578125" style="2" hidden="1" customWidth="1"/>
    <col min="6407" max="6407" width="11.140625" style="2" hidden="1" customWidth="1"/>
    <col min="6408" max="6408" width="18.42578125" style="2" hidden="1" customWidth="1"/>
    <col min="6409" max="6413" width="17.5703125" style="2" hidden="1" customWidth="1"/>
    <col min="6414" max="6414" width="6.140625" style="2" hidden="1" customWidth="1"/>
    <col min="6415" max="6415" width="15.5703125" style="2" hidden="1" customWidth="1"/>
    <col min="6416" max="6657" width="9.140625" style="2" hidden="1" customWidth="1"/>
    <col min="6658" max="6658" width="8.85546875" style="2" hidden="1" customWidth="1"/>
    <col min="6659" max="6659" width="11.85546875" style="2" hidden="1" customWidth="1"/>
    <col min="6660" max="6661" width="17.5703125" style="2" hidden="1" customWidth="1"/>
    <col min="6662" max="6662" width="12.42578125" style="2" hidden="1" customWidth="1"/>
    <col min="6663" max="6663" width="11.140625" style="2" hidden="1" customWidth="1"/>
    <col min="6664" max="6664" width="18.42578125" style="2" hidden="1" customWidth="1"/>
    <col min="6665" max="6669" width="17.5703125" style="2" hidden="1" customWidth="1"/>
    <col min="6670" max="6670" width="6.140625" style="2" hidden="1" customWidth="1"/>
    <col min="6671" max="6671" width="15.5703125" style="2" hidden="1" customWidth="1"/>
    <col min="6672" max="6913" width="9.140625" style="2" hidden="1" customWidth="1"/>
    <col min="6914" max="6914" width="8.85546875" style="2" hidden="1" customWidth="1"/>
    <col min="6915" max="6915" width="11.85546875" style="2" hidden="1" customWidth="1"/>
    <col min="6916" max="6917" width="17.5703125" style="2" hidden="1" customWidth="1"/>
    <col min="6918" max="6918" width="12.42578125" style="2" hidden="1" customWidth="1"/>
    <col min="6919" max="6919" width="11.140625" style="2" hidden="1" customWidth="1"/>
    <col min="6920" max="6920" width="18.42578125" style="2" hidden="1" customWidth="1"/>
    <col min="6921" max="6925" width="17.5703125" style="2" hidden="1" customWidth="1"/>
    <col min="6926" max="6926" width="6.140625" style="2" hidden="1" customWidth="1"/>
    <col min="6927" max="6927" width="15.5703125" style="2" hidden="1" customWidth="1"/>
    <col min="6928" max="7169" width="9.140625" style="2" hidden="1"/>
    <col min="7170" max="7170" width="8.85546875" style="2" hidden="1" customWidth="1"/>
    <col min="7171" max="7171" width="11.85546875" style="2" hidden="1" customWidth="1"/>
    <col min="7172" max="7173" width="17.5703125" style="2" hidden="1" customWidth="1"/>
    <col min="7174" max="7174" width="12.42578125" style="2" hidden="1" customWidth="1"/>
    <col min="7175" max="7175" width="11.140625" style="2" hidden="1" customWidth="1"/>
    <col min="7176" max="7176" width="18.42578125" style="2" hidden="1" customWidth="1"/>
    <col min="7177" max="7181" width="17.5703125" style="2" hidden="1" customWidth="1"/>
    <col min="7182" max="7182" width="6.140625" style="2" hidden="1" customWidth="1"/>
    <col min="7183" max="7183" width="15.5703125" style="2" hidden="1" customWidth="1"/>
    <col min="7184" max="7425" width="9.140625" style="2" hidden="1" customWidth="1"/>
    <col min="7426" max="7426" width="8.85546875" style="2" hidden="1" customWidth="1"/>
    <col min="7427" max="7427" width="11.85546875" style="2" hidden="1" customWidth="1"/>
    <col min="7428" max="7429" width="17.5703125" style="2" hidden="1" customWidth="1"/>
    <col min="7430" max="7430" width="12.42578125" style="2" hidden="1" customWidth="1"/>
    <col min="7431" max="7431" width="11.140625" style="2" hidden="1" customWidth="1"/>
    <col min="7432" max="7432" width="18.42578125" style="2" hidden="1" customWidth="1"/>
    <col min="7433" max="7437" width="17.5703125" style="2" hidden="1" customWidth="1"/>
    <col min="7438" max="7438" width="6.140625" style="2" hidden="1" customWidth="1"/>
    <col min="7439" max="7439" width="15.5703125" style="2" hidden="1" customWidth="1"/>
    <col min="7440" max="7681" width="9.140625" style="2" hidden="1" customWidth="1"/>
    <col min="7682" max="7682" width="8.85546875" style="2" hidden="1" customWidth="1"/>
    <col min="7683" max="7683" width="11.85546875" style="2" hidden="1" customWidth="1"/>
    <col min="7684" max="7685" width="17.5703125" style="2" hidden="1" customWidth="1"/>
    <col min="7686" max="7686" width="12.42578125" style="2" hidden="1" customWidth="1"/>
    <col min="7687" max="7687" width="11.140625" style="2" hidden="1" customWidth="1"/>
    <col min="7688" max="7688" width="18.42578125" style="2" hidden="1" customWidth="1"/>
    <col min="7689" max="7693" width="17.5703125" style="2" hidden="1" customWidth="1"/>
    <col min="7694" max="7694" width="6.140625" style="2" hidden="1" customWidth="1"/>
    <col min="7695" max="7695" width="15.5703125" style="2" hidden="1" customWidth="1"/>
    <col min="7696" max="7937" width="9.140625" style="2" hidden="1" customWidth="1"/>
    <col min="7938" max="7938" width="8.85546875" style="2" hidden="1" customWidth="1"/>
    <col min="7939" max="7939" width="11.85546875" style="2" hidden="1" customWidth="1"/>
    <col min="7940" max="7941" width="17.5703125" style="2" hidden="1" customWidth="1"/>
    <col min="7942" max="7942" width="12.42578125" style="2" hidden="1" customWidth="1"/>
    <col min="7943" max="7943" width="11.140625" style="2" hidden="1" customWidth="1"/>
    <col min="7944" max="7944" width="18.42578125" style="2" hidden="1" customWidth="1"/>
    <col min="7945" max="7949" width="17.5703125" style="2" hidden="1" customWidth="1"/>
    <col min="7950" max="7950" width="6.140625" style="2" hidden="1" customWidth="1"/>
    <col min="7951" max="7951" width="15.5703125" style="2" hidden="1" customWidth="1"/>
    <col min="7952" max="8193" width="9.140625" style="2" hidden="1"/>
    <col min="8194" max="8194" width="8.85546875" style="2" hidden="1" customWidth="1"/>
    <col min="8195" max="8195" width="11.85546875" style="2" hidden="1" customWidth="1"/>
    <col min="8196" max="8197" width="17.5703125" style="2" hidden="1" customWidth="1"/>
    <col min="8198" max="8198" width="12.42578125" style="2" hidden="1" customWidth="1"/>
    <col min="8199" max="8199" width="11.140625" style="2" hidden="1" customWidth="1"/>
    <col min="8200" max="8200" width="18.42578125" style="2" hidden="1" customWidth="1"/>
    <col min="8201" max="8205" width="17.5703125" style="2" hidden="1" customWidth="1"/>
    <col min="8206" max="8206" width="6.140625" style="2" hidden="1" customWidth="1"/>
    <col min="8207" max="8207" width="15.5703125" style="2" hidden="1" customWidth="1"/>
    <col min="8208" max="8449" width="9.140625" style="2" hidden="1" customWidth="1"/>
    <col min="8450" max="8450" width="8.85546875" style="2" hidden="1" customWidth="1"/>
    <col min="8451" max="8451" width="11.85546875" style="2" hidden="1" customWidth="1"/>
    <col min="8452" max="8453" width="17.5703125" style="2" hidden="1" customWidth="1"/>
    <col min="8454" max="8454" width="12.42578125" style="2" hidden="1" customWidth="1"/>
    <col min="8455" max="8455" width="11.140625" style="2" hidden="1" customWidth="1"/>
    <col min="8456" max="8456" width="18.42578125" style="2" hidden="1" customWidth="1"/>
    <col min="8457" max="8461" width="17.5703125" style="2" hidden="1" customWidth="1"/>
    <col min="8462" max="8462" width="6.140625" style="2" hidden="1" customWidth="1"/>
    <col min="8463" max="8463" width="15.5703125" style="2" hidden="1" customWidth="1"/>
    <col min="8464" max="8705" width="9.140625" style="2" hidden="1" customWidth="1"/>
    <col min="8706" max="8706" width="8.85546875" style="2" hidden="1" customWidth="1"/>
    <col min="8707" max="8707" width="11.85546875" style="2" hidden="1" customWidth="1"/>
    <col min="8708" max="8709" width="17.5703125" style="2" hidden="1" customWidth="1"/>
    <col min="8710" max="8710" width="12.42578125" style="2" hidden="1" customWidth="1"/>
    <col min="8711" max="8711" width="11.140625" style="2" hidden="1" customWidth="1"/>
    <col min="8712" max="8712" width="18.42578125" style="2" hidden="1" customWidth="1"/>
    <col min="8713" max="8717" width="17.5703125" style="2" hidden="1" customWidth="1"/>
    <col min="8718" max="8718" width="6.140625" style="2" hidden="1" customWidth="1"/>
    <col min="8719" max="8719" width="15.5703125" style="2" hidden="1" customWidth="1"/>
    <col min="8720" max="8961" width="9.140625" style="2" hidden="1" customWidth="1"/>
    <col min="8962" max="8962" width="8.85546875" style="2" hidden="1" customWidth="1"/>
    <col min="8963" max="8963" width="11.85546875" style="2" hidden="1" customWidth="1"/>
    <col min="8964" max="8965" width="17.5703125" style="2" hidden="1" customWidth="1"/>
    <col min="8966" max="8966" width="12.42578125" style="2" hidden="1" customWidth="1"/>
    <col min="8967" max="8967" width="11.140625" style="2" hidden="1" customWidth="1"/>
    <col min="8968" max="8968" width="18.42578125" style="2" hidden="1" customWidth="1"/>
    <col min="8969" max="8973" width="17.5703125" style="2" hidden="1" customWidth="1"/>
    <col min="8974" max="8974" width="6.140625" style="2" hidden="1" customWidth="1"/>
    <col min="8975" max="8975" width="15.5703125" style="2" hidden="1" customWidth="1"/>
    <col min="8976" max="9217" width="9.140625" style="2" hidden="1"/>
    <col min="9218" max="9218" width="8.85546875" style="2" hidden="1" customWidth="1"/>
    <col min="9219" max="9219" width="11.85546875" style="2" hidden="1" customWidth="1"/>
    <col min="9220" max="9221" width="17.5703125" style="2" hidden="1" customWidth="1"/>
    <col min="9222" max="9222" width="12.42578125" style="2" hidden="1" customWidth="1"/>
    <col min="9223" max="9223" width="11.140625" style="2" hidden="1" customWidth="1"/>
    <col min="9224" max="9224" width="18.42578125" style="2" hidden="1" customWidth="1"/>
    <col min="9225" max="9229" width="17.5703125" style="2" hidden="1" customWidth="1"/>
    <col min="9230" max="9230" width="6.140625" style="2" hidden="1" customWidth="1"/>
    <col min="9231" max="9231" width="15.5703125" style="2" hidden="1" customWidth="1"/>
    <col min="9232" max="9473" width="9.140625" style="2" hidden="1" customWidth="1"/>
    <col min="9474" max="9474" width="8.85546875" style="2" hidden="1" customWidth="1"/>
    <col min="9475" max="9475" width="11.85546875" style="2" hidden="1" customWidth="1"/>
    <col min="9476" max="9477" width="17.5703125" style="2" hidden="1" customWidth="1"/>
    <col min="9478" max="9478" width="12.42578125" style="2" hidden="1" customWidth="1"/>
    <col min="9479" max="9479" width="11.140625" style="2" hidden="1" customWidth="1"/>
    <col min="9480" max="9480" width="18.42578125" style="2" hidden="1" customWidth="1"/>
    <col min="9481" max="9485" width="17.5703125" style="2" hidden="1" customWidth="1"/>
    <col min="9486" max="9486" width="6.140625" style="2" hidden="1" customWidth="1"/>
    <col min="9487" max="9487" width="15.5703125" style="2" hidden="1" customWidth="1"/>
    <col min="9488" max="9729" width="9.140625" style="2" hidden="1" customWidth="1"/>
    <col min="9730" max="9730" width="8.85546875" style="2" hidden="1" customWidth="1"/>
    <col min="9731" max="9731" width="11.85546875" style="2" hidden="1" customWidth="1"/>
    <col min="9732" max="9733" width="17.5703125" style="2" hidden="1" customWidth="1"/>
    <col min="9734" max="9734" width="12.42578125" style="2" hidden="1" customWidth="1"/>
    <col min="9735" max="9735" width="11.140625" style="2" hidden="1" customWidth="1"/>
    <col min="9736" max="9736" width="18.42578125" style="2" hidden="1" customWidth="1"/>
    <col min="9737" max="9741" width="17.5703125" style="2" hidden="1" customWidth="1"/>
    <col min="9742" max="9742" width="6.140625" style="2" hidden="1" customWidth="1"/>
    <col min="9743" max="9743" width="15.5703125" style="2" hidden="1" customWidth="1"/>
    <col min="9744" max="9985" width="9.140625" style="2" hidden="1" customWidth="1"/>
    <col min="9986" max="9986" width="8.85546875" style="2" hidden="1" customWidth="1"/>
    <col min="9987" max="9987" width="11.85546875" style="2" hidden="1" customWidth="1"/>
    <col min="9988" max="9989" width="17.5703125" style="2" hidden="1" customWidth="1"/>
    <col min="9990" max="9990" width="12.42578125" style="2" hidden="1" customWidth="1"/>
    <col min="9991" max="9991" width="11.140625" style="2" hidden="1" customWidth="1"/>
    <col min="9992" max="9992" width="18.42578125" style="2" hidden="1" customWidth="1"/>
    <col min="9993" max="9997" width="17.5703125" style="2" hidden="1" customWidth="1"/>
    <col min="9998" max="9998" width="6.140625" style="2" hidden="1" customWidth="1"/>
    <col min="9999" max="9999" width="15.5703125" style="2" hidden="1" customWidth="1"/>
    <col min="10000" max="10241" width="9.140625" style="2" hidden="1"/>
    <col min="10242" max="10242" width="8.85546875" style="2" hidden="1" customWidth="1"/>
    <col min="10243" max="10243" width="11.85546875" style="2" hidden="1" customWidth="1"/>
    <col min="10244" max="10245" width="17.5703125" style="2" hidden="1" customWidth="1"/>
    <col min="10246" max="10246" width="12.42578125" style="2" hidden="1" customWidth="1"/>
    <col min="10247" max="10247" width="11.140625" style="2" hidden="1" customWidth="1"/>
    <col min="10248" max="10248" width="18.42578125" style="2" hidden="1" customWidth="1"/>
    <col min="10249" max="10253" width="17.5703125" style="2" hidden="1" customWidth="1"/>
    <col min="10254" max="10254" width="6.140625" style="2" hidden="1" customWidth="1"/>
    <col min="10255" max="10255" width="15.5703125" style="2" hidden="1" customWidth="1"/>
    <col min="10256" max="10497" width="9.140625" style="2" hidden="1" customWidth="1"/>
    <col min="10498" max="10498" width="8.85546875" style="2" hidden="1" customWidth="1"/>
    <col min="10499" max="10499" width="11.85546875" style="2" hidden="1" customWidth="1"/>
    <col min="10500" max="10501" width="17.5703125" style="2" hidden="1" customWidth="1"/>
    <col min="10502" max="10502" width="12.42578125" style="2" hidden="1" customWidth="1"/>
    <col min="10503" max="10503" width="11.140625" style="2" hidden="1" customWidth="1"/>
    <col min="10504" max="10504" width="18.42578125" style="2" hidden="1" customWidth="1"/>
    <col min="10505" max="10509" width="17.5703125" style="2" hidden="1" customWidth="1"/>
    <col min="10510" max="10510" width="6.140625" style="2" hidden="1" customWidth="1"/>
    <col min="10511" max="10511" width="15.5703125" style="2" hidden="1" customWidth="1"/>
    <col min="10512" max="10753" width="9.140625" style="2" hidden="1" customWidth="1"/>
    <col min="10754" max="10754" width="8.85546875" style="2" hidden="1" customWidth="1"/>
    <col min="10755" max="10755" width="11.85546875" style="2" hidden="1" customWidth="1"/>
    <col min="10756" max="10757" width="17.5703125" style="2" hidden="1" customWidth="1"/>
    <col min="10758" max="10758" width="12.42578125" style="2" hidden="1" customWidth="1"/>
    <col min="10759" max="10759" width="11.140625" style="2" hidden="1" customWidth="1"/>
    <col min="10760" max="10760" width="18.42578125" style="2" hidden="1" customWidth="1"/>
    <col min="10761" max="10765" width="17.5703125" style="2" hidden="1" customWidth="1"/>
    <col min="10766" max="10766" width="6.140625" style="2" hidden="1" customWidth="1"/>
    <col min="10767" max="10767" width="15.5703125" style="2" hidden="1" customWidth="1"/>
    <col min="10768" max="11009" width="9.140625" style="2" hidden="1" customWidth="1"/>
    <col min="11010" max="11010" width="8.85546875" style="2" hidden="1" customWidth="1"/>
    <col min="11011" max="11011" width="11.85546875" style="2" hidden="1" customWidth="1"/>
    <col min="11012" max="11013" width="17.5703125" style="2" hidden="1" customWidth="1"/>
    <col min="11014" max="11014" width="12.42578125" style="2" hidden="1" customWidth="1"/>
    <col min="11015" max="11015" width="11.140625" style="2" hidden="1" customWidth="1"/>
    <col min="11016" max="11016" width="18.42578125" style="2" hidden="1" customWidth="1"/>
    <col min="11017" max="11021" width="17.5703125" style="2" hidden="1" customWidth="1"/>
    <col min="11022" max="11022" width="6.140625" style="2" hidden="1" customWidth="1"/>
    <col min="11023" max="11023" width="15.5703125" style="2" hidden="1" customWidth="1"/>
    <col min="11024" max="11265" width="9.140625" style="2" hidden="1"/>
    <col min="11266" max="11266" width="8.85546875" style="2" hidden="1" customWidth="1"/>
    <col min="11267" max="11267" width="11.85546875" style="2" hidden="1" customWidth="1"/>
    <col min="11268" max="11269" width="17.5703125" style="2" hidden="1" customWidth="1"/>
    <col min="11270" max="11270" width="12.42578125" style="2" hidden="1" customWidth="1"/>
    <col min="11271" max="11271" width="11.140625" style="2" hidden="1" customWidth="1"/>
    <col min="11272" max="11272" width="18.42578125" style="2" hidden="1" customWidth="1"/>
    <col min="11273" max="11277" width="17.5703125" style="2" hidden="1" customWidth="1"/>
    <col min="11278" max="11278" width="6.140625" style="2" hidden="1" customWidth="1"/>
    <col min="11279" max="11279" width="15.5703125" style="2" hidden="1" customWidth="1"/>
    <col min="11280" max="11521" width="9.140625" style="2" hidden="1" customWidth="1"/>
    <col min="11522" max="11522" width="8.85546875" style="2" hidden="1" customWidth="1"/>
    <col min="11523" max="11523" width="11.85546875" style="2" hidden="1" customWidth="1"/>
    <col min="11524" max="11525" width="17.5703125" style="2" hidden="1" customWidth="1"/>
    <col min="11526" max="11526" width="12.42578125" style="2" hidden="1" customWidth="1"/>
    <col min="11527" max="11527" width="11.140625" style="2" hidden="1" customWidth="1"/>
    <col min="11528" max="11528" width="18.42578125" style="2" hidden="1" customWidth="1"/>
    <col min="11529" max="11533" width="17.5703125" style="2" hidden="1" customWidth="1"/>
    <col min="11534" max="11534" width="6.140625" style="2" hidden="1" customWidth="1"/>
    <col min="11535" max="11535" width="15.5703125" style="2" hidden="1" customWidth="1"/>
    <col min="11536" max="11777" width="9.140625" style="2" hidden="1" customWidth="1"/>
    <col min="11778" max="11778" width="8.85546875" style="2" hidden="1" customWidth="1"/>
    <col min="11779" max="11779" width="11.85546875" style="2" hidden="1" customWidth="1"/>
    <col min="11780" max="11781" width="17.5703125" style="2" hidden="1" customWidth="1"/>
    <col min="11782" max="11782" width="12.42578125" style="2" hidden="1" customWidth="1"/>
    <col min="11783" max="11783" width="11.140625" style="2" hidden="1" customWidth="1"/>
    <col min="11784" max="11784" width="18.42578125" style="2" hidden="1" customWidth="1"/>
    <col min="11785" max="11789" width="17.5703125" style="2" hidden="1" customWidth="1"/>
    <col min="11790" max="11790" width="6.140625" style="2" hidden="1" customWidth="1"/>
    <col min="11791" max="11791" width="15.5703125" style="2" hidden="1" customWidth="1"/>
    <col min="11792" max="12033" width="9.140625" style="2" hidden="1" customWidth="1"/>
    <col min="12034" max="12034" width="8.85546875" style="2" hidden="1" customWidth="1"/>
    <col min="12035" max="12035" width="11.85546875" style="2" hidden="1" customWidth="1"/>
    <col min="12036" max="12037" width="17.5703125" style="2" hidden="1" customWidth="1"/>
    <col min="12038" max="12038" width="12.42578125" style="2" hidden="1" customWidth="1"/>
    <col min="12039" max="12039" width="11.140625" style="2" hidden="1" customWidth="1"/>
    <col min="12040" max="12040" width="18.42578125" style="2" hidden="1" customWidth="1"/>
    <col min="12041" max="12045" width="17.5703125" style="2" hidden="1" customWidth="1"/>
    <col min="12046" max="12046" width="6.140625" style="2" hidden="1" customWidth="1"/>
    <col min="12047" max="12047" width="15.5703125" style="2" hidden="1" customWidth="1"/>
    <col min="12048" max="12289" width="9.140625" style="2" hidden="1"/>
    <col min="12290" max="12290" width="8.85546875" style="2" hidden="1" customWidth="1"/>
    <col min="12291" max="12291" width="11.85546875" style="2" hidden="1" customWidth="1"/>
    <col min="12292" max="12293" width="17.5703125" style="2" hidden="1" customWidth="1"/>
    <col min="12294" max="12294" width="12.42578125" style="2" hidden="1" customWidth="1"/>
    <col min="12295" max="12295" width="11.140625" style="2" hidden="1" customWidth="1"/>
    <col min="12296" max="12296" width="18.42578125" style="2" hidden="1" customWidth="1"/>
    <col min="12297" max="12301" width="17.5703125" style="2" hidden="1" customWidth="1"/>
    <col min="12302" max="12302" width="6.140625" style="2" hidden="1" customWidth="1"/>
    <col min="12303" max="12303" width="15.5703125" style="2" hidden="1" customWidth="1"/>
    <col min="12304" max="12545" width="9.140625" style="2" hidden="1" customWidth="1"/>
    <col min="12546" max="12546" width="8.85546875" style="2" hidden="1" customWidth="1"/>
    <col min="12547" max="12547" width="11.85546875" style="2" hidden="1" customWidth="1"/>
    <col min="12548" max="12549" width="17.5703125" style="2" hidden="1" customWidth="1"/>
    <col min="12550" max="12550" width="12.42578125" style="2" hidden="1" customWidth="1"/>
    <col min="12551" max="12551" width="11.140625" style="2" hidden="1" customWidth="1"/>
    <col min="12552" max="12552" width="18.42578125" style="2" hidden="1" customWidth="1"/>
    <col min="12553" max="12557" width="17.5703125" style="2" hidden="1" customWidth="1"/>
    <col min="12558" max="12558" width="6.140625" style="2" hidden="1" customWidth="1"/>
    <col min="12559" max="12559" width="15.5703125" style="2" hidden="1" customWidth="1"/>
    <col min="12560" max="12801" width="9.140625" style="2" hidden="1" customWidth="1"/>
    <col min="12802" max="12802" width="8.85546875" style="2" hidden="1" customWidth="1"/>
    <col min="12803" max="12803" width="11.85546875" style="2" hidden="1" customWidth="1"/>
    <col min="12804" max="12805" width="17.5703125" style="2" hidden="1" customWidth="1"/>
    <col min="12806" max="12806" width="12.42578125" style="2" hidden="1" customWidth="1"/>
    <col min="12807" max="12807" width="11.140625" style="2" hidden="1" customWidth="1"/>
    <col min="12808" max="12808" width="18.42578125" style="2" hidden="1" customWidth="1"/>
    <col min="12809" max="12813" width="17.5703125" style="2" hidden="1" customWidth="1"/>
    <col min="12814" max="12814" width="6.140625" style="2" hidden="1" customWidth="1"/>
    <col min="12815" max="12815" width="15.5703125" style="2" hidden="1" customWidth="1"/>
    <col min="12816" max="13057" width="9.140625" style="2" hidden="1" customWidth="1"/>
    <col min="13058" max="13058" width="8.85546875" style="2" hidden="1" customWidth="1"/>
    <col min="13059" max="13059" width="11.85546875" style="2" hidden="1" customWidth="1"/>
    <col min="13060" max="13061" width="17.5703125" style="2" hidden="1" customWidth="1"/>
    <col min="13062" max="13062" width="12.42578125" style="2" hidden="1" customWidth="1"/>
    <col min="13063" max="13063" width="11.140625" style="2" hidden="1" customWidth="1"/>
    <col min="13064" max="13064" width="18.42578125" style="2" hidden="1" customWidth="1"/>
    <col min="13065" max="13069" width="17.5703125" style="2" hidden="1" customWidth="1"/>
    <col min="13070" max="13070" width="6.140625" style="2" hidden="1" customWidth="1"/>
    <col min="13071" max="13071" width="15.5703125" style="2" hidden="1" customWidth="1"/>
    <col min="13072" max="13313" width="9.140625" style="2" hidden="1"/>
    <col min="13314" max="13314" width="8.85546875" style="2" hidden="1" customWidth="1"/>
    <col min="13315" max="13315" width="11.85546875" style="2" hidden="1" customWidth="1"/>
    <col min="13316" max="13317" width="17.5703125" style="2" hidden="1" customWidth="1"/>
    <col min="13318" max="13318" width="12.42578125" style="2" hidden="1" customWidth="1"/>
    <col min="13319" max="13319" width="11.140625" style="2" hidden="1" customWidth="1"/>
    <col min="13320" max="13320" width="18.42578125" style="2" hidden="1" customWidth="1"/>
    <col min="13321" max="13325" width="17.5703125" style="2" hidden="1" customWidth="1"/>
    <col min="13326" max="13326" width="6.140625" style="2" hidden="1" customWidth="1"/>
    <col min="13327" max="13327" width="15.5703125" style="2" hidden="1" customWidth="1"/>
    <col min="13328" max="13569" width="9.140625" style="2" hidden="1" customWidth="1"/>
    <col min="13570" max="13570" width="8.85546875" style="2" hidden="1" customWidth="1"/>
    <col min="13571" max="13571" width="11.85546875" style="2" hidden="1" customWidth="1"/>
    <col min="13572" max="13573" width="17.5703125" style="2" hidden="1" customWidth="1"/>
    <col min="13574" max="13574" width="12.42578125" style="2" hidden="1" customWidth="1"/>
    <col min="13575" max="13575" width="11.140625" style="2" hidden="1" customWidth="1"/>
    <col min="13576" max="13576" width="18.42578125" style="2" hidden="1" customWidth="1"/>
    <col min="13577" max="13581" width="17.5703125" style="2" hidden="1" customWidth="1"/>
    <col min="13582" max="13582" width="6.140625" style="2" hidden="1" customWidth="1"/>
    <col min="13583" max="13583" width="15.5703125" style="2" hidden="1" customWidth="1"/>
    <col min="13584" max="13825" width="9.140625" style="2" hidden="1" customWidth="1"/>
    <col min="13826" max="13826" width="8.85546875" style="2" hidden="1" customWidth="1"/>
    <col min="13827" max="13827" width="11.85546875" style="2" hidden="1" customWidth="1"/>
    <col min="13828" max="13829" width="17.5703125" style="2" hidden="1" customWidth="1"/>
    <col min="13830" max="13830" width="12.42578125" style="2" hidden="1" customWidth="1"/>
    <col min="13831" max="13831" width="11.140625" style="2" hidden="1" customWidth="1"/>
    <col min="13832" max="13832" width="18.42578125" style="2" hidden="1" customWidth="1"/>
    <col min="13833" max="13837" width="17.5703125" style="2" hidden="1" customWidth="1"/>
    <col min="13838" max="13838" width="6.140625" style="2" hidden="1" customWidth="1"/>
    <col min="13839" max="13839" width="15.5703125" style="2" hidden="1" customWidth="1"/>
    <col min="13840" max="14081" width="9.140625" style="2" hidden="1" customWidth="1"/>
    <col min="14082" max="14082" width="8.85546875" style="2" hidden="1" customWidth="1"/>
    <col min="14083" max="14083" width="11.85546875" style="2" hidden="1" customWidth="1"/>
    <col min="14084" max="14085" width="17.5703125" style="2" hidden="1" customWidth="1"/>
    <col min="14086" max="14086" width="12.42578125" style="2" hidden="1" customWidth="1"/>
    <col min="14087" max="14087" width="11.140625" style="2" hidden="1" customWidth="1"/>
    <col min="14088" max="14088" width="18.42578125" style="2" hidden="1" customWidth="1"/>
    <col min="14089" max="14093" width="17.5703125" style="2" hidden="1" customWidth="1"/>
    <col min="14094" max="14094" width="6.140625" style="2" hidden="1" customWidth="1"/>
    <col min="14095" max="14095" width="15.5703125" style="2" hidden="1" customWidth="1"/>
    <col min="14096" max="14337" width="9.140625" style="2" hidden="1"/>
    <col min="14338" max="14338" width="8.85546875" style="2" hidden="1" customWidth="1"/>
    <col min="14339" max="14339" width="11.85546875" style="2" hidden="1" customWidth="1"/>
    <col min="14340" max="14341" width="17.5703125" style="2" hidden="1" customWidth="1"/>
    <col min="14342" max="14342" width="12.42578125" style="2" hidden="1" customWidth="1"/>
    <col min="14343" max="14343" width="11.140625" style="2" hidden="1" customWidth="1"/>
    <col min="14344" max="14344" width="18.42578125" style="2" hidden="1" customWidth="1"/>
    <col min="14345" max="14349" width="17.5703125" style="2" hidden="1" customWidth="1"/>
    <col min="14350" max="14350" width="6.140625" style="2" hidden="1" customWidth="1"/>
    <col min="14351" max="14351" width="15.5703125" style="2" hidden="1" customWidth="1"/>
    <col min="14352" max="14593" width="9.140625" style="2" hidden="1" customWidth="1"/>
    <col min="14594" max="14594" width="8.85546875" style="2" hidden="1" customWidth="1"/>
    <col min="14595" max="14595" width="11.85546875" style="2" hidden="1" customWidth="1"/>
    <col min="14596" max="14597" width="17.5703125" style="2" hidden="1" customWidth="1"/>
    <col min="14598" max="14598" width="12.42578125" style="2" hidden="1" customWidth="1"/>
    <col min="14599" max="14599" width="11.140625" style="2" hidden="1" customWidth="1"/>
    <col min="14600" max="14600" width="18.42578125" style="2" hidden="1" customWidth="1"/>
    <col min="14601" max="14605" width="17.5703125" style="2" hidden="1" customWidth="1"/>
    <col min="14606" max="14606" width="6.140625" style="2" hidden="1" customWidth="1"/>
    <col min="14607" max="14607" width="15.5703125" style="2" hidden="1" customWidth="1"/>
    <col min="14608" max="14849" width="9.140625" style="2" hidden="1" customWidth="1"/>
    <col min="14850" max="14850" width="8.85546875" style="2" hidden="1" customWidth="1"/>
    <col min="14851" max="14851" width="11.85546875" style="2" hidden="1" customWidth="1"/>
    <col min="14852" max="14853" width="17.5703125" style="2" hidden="1" customWidth="1"/>
    <col min="14854" max="14854" width="12.42578125" style="2" hidden="1" customWidth="1"/>
    <col min="14855" max="14855" width="11.140625" style="2" hidden="1" customWidth="1"/>
    <col min="14856" max="14856" width="18.42578125" style="2" hidden="1" customWidth="1"/>
    <col min="14857" max="14861" width="17.5703125" style="2" hidden="1" customWidth="1"/>
    <col min="14862" max="14862" width="6.140625" style="2" hidden="1" customWidth="1"/>
    <col min="14863" max="14863" width="15.5703125" style="2" hidden="1" customWidth="1"/>
    <col min="14864" max="15105" width="9.140625" style="2" hidden="1" customWidth="1"/>
    <col min="15106" max="15106" width="8.85546875" style="2" hidden="1" customWidth="1"/>
    <col min="15107" max="15107" width="11.85546875" style="2" hidden="1" customWidth="1"/>
    <col min="15108" max="15109" width="17.5703125" style="2" hidden="1" customWidth="1"/>
    <col min="15110" max="15110" width="12.42578125" style="2" hidden="1" customWidth="1"/>
    <col min="15111" max="15111" width="11.140625" style="2" hidden="1" customWidth="1"/>
    <col min="15112" max="15112" width="18.42578125" style="2" hidden="1" customWidth="1"/>
    <col min="15113" max="15117" width="17.5703125" style="2" hidden="1" customWidth="1"/>
    <col min="15118" max="15118" width="6.140625" style="2" hidden="1" customWidth="1"/>
    <col min="15119" max="15119" width="15.5703125" style="2" hidden="1" customWidth="1"/>
    <col min="15120" max="15361" width="9.140625" style="2" hidden="1"/>
    <col min="15362" max="15362" width="8.85546875" style="2" hidden="1" customWidth="1"/>
    <col min="15363" max="15363" width="11.85546875" style="2" hidden="1" customWidth="1"/>
    <col min="15364" max="15365" width="17.5703125" style="2" hidden="1" customWidth="1"/>
    <col min="15366" max="15366" width="12.42578125" style="2" hidden="1" customWidth="1"/>
    <col min="15367" max="15367" width="11.140625" style="2" hidden="1" customWidth="1"/>
    <col min="15368" max="15368" width="18.42578125" style="2" hidden="1" customWidth="1"/>
    <col min="15369" max="15373" width="17.5703125" style="2" hidden="1" customWidth="1"/>
    <col min="15374" max="15374" width="6.140625" style="2" hidden="1" customWidth="1"/>
    <col min="15375" max="15375" width="15.5703125" style="2" hidden="1" customWidth="1"/>
    <col min="15376" max="15617" width="9.140625" style="2" hidden="1" customWidth="1"/>
    <col min="15618" max="15618" width="8.85546875" style="2" hidden="1" customWidth="1"/>
    <col min="15619" max="15619" width="11.85546875" style="2" hidden="1" customWidth="1"/>
    <col min="15620" max="15621" width="17.5703125" style="2" hidden="1" customWidth="1"/>
    <col min="15622" max="15622" width="12.42578125" style="2" hidden="1" customWidth="1"/>
    <col min="15623" max="15623" width="11.140625" style="2" hidden="1" customWidth="1"/>
    <col min="15624" max="15624" width="18.42578125" style="2" hidden="1" customWidth="1"/>
    <col min="15625" max="15629" width="17.5703125" style="2" hidden="1" customWidth="1"/>
    <col min="15630" max="15630" width="6.140625" style="2" hidden="1" customWidth="1"/>
    <col min="15631" max="15631" width="15.5703125" style="2" hidden="1" customWidth="1"/>
    <col min="15632" max="15873" width="9.140625" style="2" hidden="1" customWidth="1"/>
    <col min="15874" max="15874" width="8.85546875" style="2" hidden="1" customWidth="1"/>
    <col min="15875" max="15875" width="11.85546875" style="2" hidden="1" customWidth="1"/>
    <col min="15876" max="15877" width="17.5703125" style="2" hidden="1" customWidth="1"/>
    <col min="15878" max="15878" width="12.42578125" style="2" hidden="1" customWidth="1"/>
    <col min="15879" max="15879" width="11.140625" style="2" hidden="1" customWidth="1"/>
    <col min="15880" max="15880" width="18.42578125" style="2" hidden="1" customWidth="1"/>
    <col min="15881" max="15885" width="17.5703125" style="2" hidden="1" customWidth="1"/>
    <col min="15886" max="15886" width="6.140625" style="2" hidden="1" customWidth="1"/>
    <col min="15887" max="15887" width="15.5703125" style="2" hidden="1" customWidth="1"/>
    <col min="15888" max="16129" width="9.140625" style="2" hidden="1" customWidth="1"/>
    <col min="16130" max="16130" width="8.85546875" style="2" hidden="1" customWidth="1"/>
    <col min="16131" max="16131" width="11.85546875" style="2" hidden="1" customWidth="1"/>
    <col min="16132" max="16133" width="17.5703125" style="2" hidden="1" customWidth="1"/>
    <col min="16134" max="16134" width="12.42578125" style="2" hidden="1" customWidth="1"/>
    <col min="16135" max="16135" width="11.140625" style="2" hidden="1" customWidth="1"/>
    <col min="16136" max="16136" width="18.42578125" style="2" hidden="1" customWidth="1"/>
    <col min="16137" max="16141" width="17.5703125" style="2" hidden="1" customWidth="1"/>
    <col min="16142" max="16142" width="6.140625" style="2" hidden="1" customWidth="1"/>
    <col min="16143" max="16143" width="15.5703125" style="2" hidden="1" customWidth="1"/>
    <col min="16144" max="16383" width="9.140625" style="2" hidden="1" customWidth="1"/>
    <col min="16384" max="16384" width="4.42578125" style="2" hidden="1" customWidth="1"/>
  </cols>
  <sheetData>
    <row r="1" spans="2:14" x14ac:dyDescent="0.2"/>
    <row r="2" spans="2:14" s="71" customFormat="1" ht="26.25" x14ac:dyDescent="0.4">
      <c r="B2" s="71" t="s">
        <v>253</v>
      </c>
    </row>
    <row r="3" spans="2:14" ht="18" x14ac:dyDescent="0.25">
      <c r="H3" s="4"/>
      <c r="J3" s="1"/>
      <c r="K3" s="1"/>
      <c r="L3" s="1"/>
      <c r="M3" s="1"/>
    </row>
    <row r="4" spans="2:14" ht="18" x14ac:dyDescent="0.25">
      <c r="B4" s="5" t="s">
        <v>254</v>
      </c>
      <c r="C4" s="5"/>
      <c r="D4" s="6"/>
      <c r="E4" s="111" t="str">
        <f>Scheme_name</f>
        <v>Long Stratton Eastern Bypass and Western Relief Road</v>
      </c>
      <c r="H4" s="4"/>
      <c r="J4" s="1"/>
      <c r="K4" s="1"/>
      <c r="L4" s="1"/>
      <c r="M4" s="1"/>
    </row>
    <row r="5" spans="2:14" ht="18.75" thickBot="1" x14ac:dyDescent="0.3">
      <c r="B5" s="5"/>
      <c r="C5" s="5"/>
      <c r="D5" s="7"/>
      <c r="E5" s="8"/>
      <c r="J5" s="1"/>
      <c r="K5" s="1"/>
      <c r="L5" s="1"/>
      <c r="M5" s="1"/>
    </row>
    <row r="6" spans="2:14" ht="22.5" customHeight="1" thickBot="1" x14ac:dyDescent="0.3">
      <c r="B6" s="5" t="s">
        <v>255</v>
      </c>
      <c r="C6" s="5"/>
      <c r="D6" s="5"/>
      <c r="E6" s="40">
        <f>PV_base_year</f>
        <v>2010</v>
      </c>
      <c r="K6" s="1"/>
      <c r="L6" s="1"/>
      <c r="M6" s="1"/>
    </row>
    <row r="7" spans="2:14" ht="22.5" customHeight="1" thickBot="1" x14ac:dyDescent="0.3">
      <c r="B7" s="5"/>
      <c r="C7" s="5"/>
      <c r="D7" s="5"/>
      <c r="E7" s="9"/>
      <c r="K7" s="1"/>
      <c r="L7" s="1"/>
      <c r="M7" s="1"/>
    </row>
    <row r="8" spans="2:14" ht="22.5" customHeight="1" thickBot="1" x14ac:dyDescent="0.3">
      <c r="B8" s="5" t="s">
        <v>256</v>
      </c>
      <c r="C8" s="5"/>
      <c r="D8" s="5"/>
      <c r="E8" s="40">
        <f>Current_year</f>
        <v>2020</v>
      </c>
      <c r="K8" s="1"/>
      <c r="L8" s="1"/>
      <c r="M8" s="1"/>
    </row>
    <row r="9" spans="2:14" ht="18.75" thickBot="1" x14ac:dyDescent="0.3">
      <c r="E9" s="3"/>
      <c r="K9" s="1"/>
      <c r="L9" s="1"/>
      <c r="M9" s="1"/>
    </row>
    <row r="10" spans="2:14" ht="24.75" customHeight="1" thickBot="1" x14ac:dyDescent="0.3">
      <c r="B10" s="5" t="s">
        <v>257</v>
      </c>
      <c r="C10" s="10"/>
      <c r="D10" s="10"/>
      <c r="E10" s="40">
        <f>Opening_year_in</f>
        <v>2024</v>
      </c>
      <c r="F10" s="11"/>
      <c r="G10" s="11"/>
      <c r="H10" s="12" t="s">
        <v>258</v>
      </c>
      <c r="K10" s="1"/>
      <c r="L10" s="1"/>
      <c r="M10" s="1"/>
    </row>
    <row r="11" spans="2:14" ht="18.75" thickBot="1" x14ac:dyDescent="0.3">
      <c r="B11" s="10"/>
      <c r="C11" s="10"/>
      <c r="D11" s="10"/>
      <c r="E11" s="3"/>
      <c r="H11" s="12" t="s">
        <v>259</v>
      </c>
      <c r="J11" s="1"/>
      <c r="K11" s="1"/>
      <c r="L11" s="1"/>
      <c r="M11" s="1"/>
    </row>
    <row r="12" spans="2:14" ht="23.25" customHeight="1" thickBot="1" x14ac:dyDescent="0.3">
      <c r="B12" s="13" t="s">
        <v>260</v>
      </c>
      <c r="C12" s="14"/>
      <c r="D12" s="14"/>
      <c r="E12" s="40" t="str">
        <f>Scheme_type</f>
        <v>road</v>
      </c>
      <c r="F12" s="11"/>
      <c r="G12" s="11"/>
      <c r="H12" s="12" t="s">
        <v>261</v>
      </c>
      <c r="J12" s="1"/>
      <c r="K12" s="1"/>
      <c r="L12" s="1"/>
      <c r="M12" s="1"/>
    </row>
    <row r="13" spans="2:14" ht="15" customHeight="1" x14ac:dyDescent="0.25">
      <c r="B13" s="13"/>
      <c r="C13" s="14"/>
      <c r="D13" s="14"/>
      <c r="E13" s="1" t="s">
        <v>262</v>
      </c>
      <c r="F13" s="11"/>
      <c r="G13" s="11"/>
      <c r="J13" s="1"/>
      <c r="K13" s="1"/>
      <c r="L13" s="1"/>
      <c r="M13" s="1"/>
    </row>
    <row r="14" spans="2:14" ht="15" customHeight="1" thickBot="1" x14ac:dyDescent="0.3">
      <c r="B14" s="13"/>
      <c r="C14" s="14"/>
      <c r="D14" s="14"/>
      <c r="E14" s="1" t="s">
        <v>262</v>
      </c>
      <c r="F14" s="11"/>
      <c r="G14" s="11"/>
      <c r="J14" s="1"/>
      <c r="K14" s="1"/>
      <c r="L14" s="1"/>
      <c r="M14" s="1"/>
    </row>
    <row r="15" spans="2:14" ht="15" customHeight="1" thickTop="1" x14ac:dyDescent="0.25">
      <c r="B15" s="15"/>
      <c r="C15" s="15"/>
      <c r="D15" s="15"/>
      <c r="E15" s="15"/>
      <c r="F15" s="15"/>
      <c r="G15" s="15"/>
      <c r="H15" s="15"/>
      <c r="I15" s="15"/>
      <c r="J15" s="1"/>
      <c r="K15" s="1"/>
      <c r="L15" s="1"/>
      <c r="M15" s="1"/>
      <c r="N15" s="11"/>
    </row>
    <row r="16" spans="2:14" ht="15" customHeight="1" thickBot="1" x14ac:dyDescent="0.3">
      <c r="B16" s="16" t="s">
        <v>263</v>
      </c>
      <c r="C16" s="17"/>
      <c r="D16" s="17"/>
      <c r="E16" s="17"/>
      <c r="F16" s="17"/>
      <c r="G16" s="17"/>
      <c r="H16" s="17"/>
      <c r="I16" s="99"/>
      <c r="J16" s="1"/>
      <c r="K16" s="1"/>
      <c r="L16" s="1"/>
      <c r="M16" s="1"/>
      <c r="N16" s="11"/>
    </row>
    <row r="17" spans="2:14" ht="33" customHeight="1" thickBot="1" x14ac:dyDescent="0.3">
      <c r="B17" s="19" t="s">
        <v>264</v>
      </c>
      <c r="C17" s="20"/>
      <c r="D17" s="20"/>
      <c r="E17" s="20"/>
      <c r="F17" s="21"/>
      <c r="G17" s="22"/>
      <c r="I17" s="41">
        <f>NPV_central</f>
        <v>4684090.205964081</v>
      </c>
      <c r="J17" s="1"/>
      <c r="K17" s="1"/>
      <c r="L17" s="1"/>
      <c r="M17" s="1"/>
      <c r="N17" s="11"/>
    </row>
    <row r="18" spans="2:14" ht="32.25" customHeight="1" x14ac:dyDescent="0.25">
      <c r="B18" s="23"/>
      <c r="C18" s="23"/>
      <c r="D18" s="23"/>
      <c r="E18" s="23"/>
      <c r="F18" s="23"/>
      <c r="G18" s="23"/>
      <c r="I18" s="24" t="s">
        <v>265</v>
      </c>
      <c r="J18" s="1"/>
      <c r="K18" s="1"/>
      <c r="L18" s="1"/>
      <c r="M18" s="1"/>
      <c r="N18" s="25"/>
    </row>
    <row r="19" spans="2:14" ht="15" customHeight="1" thickBot="1" x14ac:dyDescent="0.3">
      <c r="B19" s="26"/>
      <c r="C19" s="26"/>
      <c r="D19" s="26"/>
      <c r="E19" s="26"/>
      <c r="F19" s="26"/>
      <c r="G19" s="26"/>
      <c r="H19" s="27"/>
      <c r="I19" s="27"/>
      <c r="J19" s="1"/>
      <c r="K19" s="1"/>
      <c r="L19" s="1"/>
      <c r="M19" s="1"/>
      <c r="N19" s="11"/>
    </row>
    <row r="20" spans="2:14" ht="15" customHeight="1" thickTop="1" thickBot="1" x14ac:dyDescent="0.3">
      <c r="B20" s="28"/>
      <c r="C20" s="28"/>
      <c r="D20" s="28"/>
      <c r="E20" s="28"/>
      <c r="F20" s="29"/>
      <c r="G20" s="29"/>
      <c r="H20" s="30"/>
      <c r="I20" s="30"/>
      <c r="J20" s="1"/>
      <c r="K20" s="1"/>
      <c r="L20" s="1"/>
      <c r="M20" s="1"/>
      <c r="N20" s="11"/>
    </row>
    <row r="21" spans="2:14" ht="15" customHeight="1" thickTop="1" x14ac:dyDescent="0.25">
      <c r="B21" s="43"/>
      <c r="C21" s="43"/>
      <c r="D21" s="43"/>
      <c r="E21" s="43"/>
      <c r="F21" s="43"/>
      <c r="G21" s="43"/>
      <c r="H21" s="44"/>
      <c r="I21" s="44"/>
      <c r="J21" s="1"/>
      <c r="K21" s="1"/>
      <c r="L21" s="1"/>
      <c r="M21" s="1"/>
      <c r="N21" s="11"/>
    </row>
    <row r="22" spans="2:14" ht="15" customHeight="1" x14ac:dyDescent="0.25">
      <c r="B22" s="45" t="s">
        <v>266</v>
      </c>
      <c r="C22" s="46"/>
      <c r="D22" s="46"/>
      <c r="E22" s="46"/>
      <c r="F22" s="46"/>
      <c r="G22" s="46"/>
      <c r="H22" s="46"/>
      <c r="I22" s="47"/>
      <c r="J22" s="1"/>
      <c r="K22" s="1"/>
      <c r="L22" s="1"/>
      <c r="M22" s="1"/>
      <c r="N22" s="11"/>
    </row>
    <row r="23" spans="2:14" ht="15" customHeight="1" thickBot="1" x14ac:dyDescent="0.3">
      <c r="B23" s="48"/>
      <c r="C23" s="49"/>
      <c r="D23" s="49"/>
      <c r="E23" s="49"/>
      <c r="F23" s="49"/>
      <c r="G23" s="49"/>
      <c r="H23" s="47"/>
      <c r="I23" s="47"/>
      <c r="J23" s="1"/>
      <c r="K23" s="1"/>
      <c r="L23" s="1"/>
      <c r="M23" s="1"/>
      <c r="N23" s="11"/>
    </row>
    <row r="24" spans="2:14" ht="18.75" thickBot="1" x14ac:dyDescent="0.3">
      <c r="B24" s="50" t="s">
        <v>267</v>
      </c>
      <c r="C24" s="50"/>
      <c r="D24" s="50"/>
      <c r="E24" s="50"/>
      <c r="F24" s="51"/>
      <c r="G24" s="52"/>
      <c r="H24" s="56"/>
      <c r="I24" s="53">
        <f>TOTAL_emissions_change_60years</f>
        <v>-109046.44303753594</v>
      </c>
      <c r="J24" s="1"/>
      <c r="K24" s="1"/>
      <c r="L24" s="1"/>
      <c r="M24" s="1"/>
      <c r="N24" s="11"/>
    </row>
    <row r="25" spans="2:14" ht="15" customHeight="1" x14ac:dyDescent="0.25">
      <c r="B25" s="54" t="s">
        <v>268</v>
      </c>
      <c r="C25" s="54"/>
      <c r="D25" s="54"/>
      <c r="E25" s="51"/>
      <c r="F25" s="51"/>
      <c r="G25" s="51"/>
      <c r="H25" s="56"/>
      <c r="I25" s="51"/>
      <c r="J25" s="1"/>
      <c r="K25" s="1"/>
      <c r="L25" s="1"/>
      <c r="M25" s="1"/>
      <c r="N25" s="11"/>
    </row>
    <row r="26" spans="2:14" ht="15" customHeight="1" thickBot="1" x14ac:dyDescent="0.3">
      <c r="B26" s="49"/>
      <c r="C26" s="49"/>
      <c r="D26" s="49"/>
      <c r="E26" s="49"/>
      <c r="F26" s="49"/>
      <c r="G26" s="49"/>
      <c r="H26" s="56"/>
      <c r="I26" s="47"/>
      <c r="J26" s="1"/>
      <c r="K26" s="1"/>
      <c r="L26" s="1"/>
      <c r="M26" s="1"/>
      <c r="N26" s="11"/>
    </row>
    <row r="27" spans="2:14" ht="18.75" thickBot="1" x14ac:dyDescent="0.3">
      <c r="B27" s="55" t="s">
        <v>269</v>
      </c>
      <c r="C27" s="55"/>
      <c r="D27" s="56"/>
      <c r="E27" s="56"/>
      <c r="F27" s="56"/>
      <c r="G27" s="56"/>
      <c r="H27" s="56"/>
      <c r="I27" s="57">
        <f>Traded_emissions_change_60years</f>
        <v>-486.9964418970315</v>
      </c>
      <c r="J27" s="1"/>
      <c r="K27" s="1"/>
      <c r="L27" s="1"/>
      <c r="M27" s="1"/>
      <c r="N27" s="11"/>
    </row>
    <row r="28" spans="2:14" ht="15" customHeight="1" thickBot="1" x14ac:dyDescent="0.3">
      <c r="B28" s="56"/>
      <c r="C28" s="56"/>
      <c r="D28" s="56"/>
      <c r="E28" s="56"/>
      <c r="F28" s="56"/>
      <c r="G28" s="56"/>
      <c r="H28" s="56"/>
      <c r="I28" s="56"/>
      <c r="J28" s="1"/>
      <c r="K28" s="1"/>
      <c r="L28" s="1"/>
      <c r="M28" s="1"/>
      <c r="N28" s="11"/>
    </row>
    <row r="29" spans="2:14" ht="16.5" thickBot="1" x14ac:dyDescent="0.3">
      <c r="B29" s="50" t="s">
        <v>270</v>
      </c>
      <c r="C29" s="50"/>
      <c r="D29" s="50"/>
      <c r="E29" s="50"/>
      <c r="F29" s="50"/>
      <c r="G29" s="50"/>
      <c r="H29" s="56"/>
      <c r="I29" s="53">
        <f>TOTAL_emissions_change_opening_year</f>
        <v>-3317.1946429672294</v>
      </c>
    </row>
    <row r="30" spans="2:14" ht="15" customHeight="1" x14ac:dyDescent="0.25">
      <c r="B30" s="54" t="s">
        <v>268</v>
      </c>
      <c r="C30" s="54"/>
      <c r="D30" s="54"/>
      <c r="E30" s="51"/>
      <c r="F30" s="51"/>
      <c r="G30" s="51"/>
      <c r="H30" s="51"/>
      <c r="I30" s="56"/>
    </row>
    <row r="31" spans="2:14" ht="15" customHeight="1" thickBot="1" x14ac:dyDescent="0.3">
      <c r="B31" s="54"/>
      <c r="C31" s="54"/>
      <c r="D31" s="54"/>
      <c r="E31" s="51"/>
      <c r="F31" s="51"/>
      <c r="G31" s="51"/>
      <c r="H31" s="51"/>
      <c r="I31" s="56"/>
    </row>
    <row r="32" spans="2:14" ht="15" customHeight="1" thickBot="1" x14ac:dyDescent="0.3">
      <c r="B32" s="50" t="s">
        <v>271</v>
      </c>
      <c r="C32" s="50"/>
      <c r="D32" s="50"/>
      <c r="E32" s="50"/>
      <c r="F32" s="50"/>
      <c r="G32" s="50"/>
      <c r="H32" s="56"/>
      <c r="I32" s="41">
        <f>'Calculations - traded'!NPV_central</f>
        <v>19418.908638039167</v>
      </c>
    </row>
    <row r="33" spans="2:14" ht="30.75" customHeight="1" x14ac:dyDescent="0.2">
      <c r="B33" s="107" t="s">
        <v>272</v>
      </c>
      <c r="C33" s="108"/>
      <c r="D33" s="108"/>
      <c r="E33" s="108"/>
      <c r="F33" s="108"/>
      <c r="G33" s="108"/>
      <c r="H33" s="108"/>
      <c r="I33" s="24" t="s">
        <v>265</v>
      </c>
    </row>
    <row r="34" spans="2:14" ht="15" customHeight="1" x14ac:dyDescent="0.25">
      <c r="B34" s="54"/>
      <c r="C34" s="50"/>
      <c r="D34" s="50"/>
      <c r="E34" s="50"/>
      <c r="F34" s="50"/>
      <c r="G34" s="50"/>
      <c r="H34" s="56"/>
      <c r="I34" s="101"/>
    </row>
    <row r="35" spans="2:14" ht="15" customHeight="1" x14ac:dyDescent="0.25">
      <c r="B35" s="54"/>
      <c r="C35" s="54"/>
      <c r="D35" s="54"/>
      <c r="E35" s="51"/>
      <c r="F35" s="51"/>
      <c r="G35" s="51"/>
      <c r="H35" s="51"/>
      <c r="I35" s="56"/>
    </row>
    <row r="36" spans="2:14" ht="15" customHeight="1" x14ac:dyDescent="0.25">
      <c r="B36" s="50" t="s">
        <v>273</v>
      </c>
      <c r="C36" s="54"/>
      <c r="D36" s="54"/>
      <c r="E36" s="51"/>
      <c r="F36" s="51"/>
      <c r="G36" s="51"/>
      <c r="H36" s="51"/>
      <c r="I36" s="56"/>
    </row>
    <row r="37" spans="2:14" ht="15" customHeight="1" thickBot="1" x14ac:dyDescent="0.25">
      <c r="B37" s="54"/>
      <c r="C37" s="54"/>
      <c r="D37" s="54"/>
      <c r="E37" s="60"/>
      <c r="F37" s="60" t="s">
        <v>176</v>
      </c>
      <c r="G37" s="60" t="s">
        <v>178</v>
      </c>
      <c r="H37" s="60" t="s">
        <v>180</v>
      </c>
      <c r="I37" s="60" t="s">
        <v>182</v>
      </c>
    </row>
    <row r="38" spans="2:14" ht="15" customHeight="1" thickBot="1" x14ac:dyDescent="0.25">
      <c r="B38" s="54"/>
      <c r="C38" s="54"/>
      <c r="D38" s="54"/>
      <c r="E38" s="60" t="s">
        <v>69</v>
      </c>
      <c r="F38" s="78">
        <f>Traded_emissions_change_Budget_1</f>
        <v>0</v>
      </c>
      <c r="G38" s="78">
        <f>Traded_emissions_change_Budget_2</f>
        <v>0</v>
      </c>
      <c r="H38" s="78">
        <f>Traded_emissions_change_Budget_3</f>
        <v>0</v>
      </c>
      <c r="I38" s="78">
        <f>Traded_emissions_change_Budget_4</f>
        <v>-83.368819576025089</v>
      </c>
    </row>
    <row r="39" spans="2:14" ht="15" customHeight="1" thickBot="1" x14ac:dyDescent="0.25">
      <c r="B39" s="54"/>
      <c r="C39" s="54"/>
      <c r="D39" s="54"/>
      <c r="E39" s="60" t="s">
        <v>60</v>
      </c>
      <c r="F39" s="78">
        <f>Non_traded_emissions_change_Budget_1</f>
        <v>0</v>
      </c>
      <c r="G39" s="78">
        <f>Non_traded_emissions_change_Budget_2</f>
        <v>0</v>
      </c>
      <c r="H39" s="78">
        <f>Non_traded_emissions_change_Budget_3</f>
        <v>0</v>
      </c>
      <c r="I39" s="61">
        <f>Non_traded_emissions_change_Budget_4</f>
        <v>-12493.215632750602</v>
      </c>
    </row>
    <row r="40" spans="2:14" ht="15" customHeight="1" thickBot="1" x14ac:dyDescent="0.3">
      <c r="B40" s="58"/>
      <c r="C40" s="58"/>
      <c r="D40" s="58"/>
      <c r="E40" s="58"/>
      <c r="F40" s="58"/>
      <c r="G40" s="58"/>
      <c r="H40" s="59"/>
      <c r="I40" s="59"/>
      <c r="J40" s="1"/>
      <c r="K40" s="1"/>
      <c r="L40" s="1"/>
      <c r="M40" s="1"/>
      <c r="N40" s="11"/>
    </row>
    <row r="41" spans="2:14" ht="15" customHeight="1" thickTop="1" thickBot="1" x14ac:dyDescent="0.3">
      <c r="B41" s="28"/>
      <c r="C41" s="28"/>
      <c r="D41" s="28"/>
      <c r="E41" s="28"/>
      <c r="F41" s="29"/>
      <c r="G41" s="29"/>
      <c r="H41" s="30"/>
      <c r="I41" s="30"/>
      <c r="J41" s="1"/>
      <c r="K41" s="1"/>
      <c r="L41" s="1"/>
      <c r="M41" s="1"/>
      <c r="N41" s="11"/>
    </row>
    <row r="42" spans="2:14" ht="15" customHeight="1" thickTop="1" x14ac:dyDescent="0.25">
      <c r="B42" s="31"/>
      <c r="C42" s="31"/>
      <c r="D42" s="31"/>
      <c r="E42" s="31"/>
      <c r="F42" s="31"/>
      <c r="G42" s="31"/>
      <c r="H42" s="15"/>
      <c r="I42" s="15"/>
      <c r="J42" s="1"/>
      <c r="K42" s="1"/>
      <c r="L42" s="1"/>
      <c r="M42" s="1"/>
      <c r="N42" s="11"/>
    </row>
    <row r="43" spans="2:14" ht="15" customHeight="1" x14ac:dyDescent="0.25">
      <c r="B43" s="16" t="s">
        <v>274</v>
      </c>
      <c r="C43" s="32"/>
      <c r="D43" s="32"/>
      <c r="E43" s="32"/>
      <c r="F43" s="32"/>
      <c r="G43" s="32"/>
      <c r="H43" s="32"/>
      <c r="I43" s="34"/>
      <c r="J43" s="1"/>
      <c r="K43" s="1"/>
      <c r="L43" s="1"/>
      <c r="M43" s="1"/>
      <c r="N43" s="35"/>
    </row>
    <row r="44" spans="2:14" ht="15" customHeight="1" x14ac:dyDescent="0.25">
      <c r="B44" s="109" t="s">
        <v>281</v>
      </c>
      <c r="C44" s="109"/>
      <c r="D44" s="109"/>
      <c r="E44" s="109"/>
      <c r="F44" s="109"/>
      <c r="G44" s="109"/>
      <c r="H44" s="109"/>
      <c r="I44" s="109"/>
      <c r="J44" s="1"/>
      <c r="K44" s="1"/>
      <c r="L44" s="1"/>
      <c r="M44" s="1"/>
      <c r="N44" s="11"/>
    </row>
    <row r="45" spans="2:14" ht="15" customHeight="1" x14ac:dyDescent="0.25">
      <c r="B45" s="109"/>
      <c r="C45" s="109"/>
      <c r="D45" s="109"/>
      <c r="E45" s="109"/>
      <c r="F45" s="109"/>
      <c r="G45" s="109"/>
      <c r="H45" s="109"/>
      <c r="I45" s="109"/>
      <c r="J45" s="1"/>
      <c r="K45" s="1"/>
      <c r="L45" s="1"/>
      <c r="M45" s="1"/>
      <c r="N45" s="11"/>
    </row>
    <row r="46" spans="2:14" ht="15" customHeight="1" x14ac:dyDescent="0.25">
      <c r="B46" s="109"/>
      <c r="C46" s="109"/>
      <c r="D46" s="109"/>
      <c r="E46" s="109"/>
      <c r="F46" s="109"/>
      <c r="G46" s="109"/>
      <c r="H46" s="109"/>
      <c r="I46" s="109"/>
      <c r="J46" s="1"/>
      <c r="K46" s="1"/>
      <c r="L46" s="1"/>
      <c r="M46" s="1"/>
      <c r="N46" s="11"/>
    </row>
    <row r="47" spans="2:14" ht="15" customHeight="1" x14ac:dyDescent="0.25">
      <c r="B47" s="109"/>
      <c r="C47" s="109"/>
      <c r="D47" s="109"/>
      <c r="E47" s="109"/>
      <c r="F47" s="109"/>
      <c r="G47" s="109"/>
      <c r="H47" s="109"/>
      <c r="I47" s="109"/>
      <c r="J47" s="1"/>
      <c r="K47" s="1"/>
      <c r="L47" s="1"/>
      <c r="M47" s="1"/>
      <c r="N47" s="11"/>
    </row>
    <row r="48" spans="2:14" ht="53.25" customHeight="1" x14ac:dyDescent="0.25">
      <c r="B48" s="109"/>
      <c r="C48" s="109"/>
      <c r="D48" s="109"/>
      <c r="E48" s="109"/>
      <c r="F48" s="109"/>
      <c r="G48" s="109"/>
      <c r="H48" s="109"/>
      <c r="I48" s="109"/>
      <c r="J48" s="1"/>
      <c r="K48" s="1"/>
      <c r="L48" s="1"/>
      <c r="M48" s="1"/>
      <c r="N48" s="11"/>
    </row>
    <row r="49" spans="2:14" ht="15" customHeight="1" x14ac:dyDescent="0.25">
      <c r="B49" s="18"/>
      <c r="C49" s="18"/>
      <c r="D49" s="18"/>
      <c r="E49" s="18"/>
      <c r="F49" s="18"/>
      <c r="G49" s="18"/>
      <c r="H49" s="18"/>
      <c r="I49" s="18"/>
      <c r="J49" s="1"/>
      <c r="K49" s="1"/>
      <c r="L49" s="1"/>
      <c r="M49" s="1"/>
      <c r="N49" s="11"/>
    </row>
    <row r="50" spans="2:14" ht="15" customHeight="1" x14ac:dyDescent="0.25">
      <c r="B50" s="18"/>
      <c r="C50" s="18"/>
      <c r="D50" s="18"/>
      <c r="E50" s="18"/>
      <c r="F50" s="18"/>
      <c r="G50" s="18"/>
      <c r="H50" s="18"/>
      <c r="I50" s="18"/>
      <c r="J50" s="1"/>
      <c r="K50" s="1"/>
      <c r="L50" s="1"/>
      <c r="M50" s="1"/>
      <c r="N50" s="11"/>
    </row>
    <row r="51" spans="2:14" ht="15" customHeight="1" thickBot="1" x14ac:dyDescent="0.3">
      <c r="B51" s="27"/>
      <c r="C51" s="27"/>
      <c r="D51" s="27"/>
      <c r="E51" s="27"/>
      <c r="F51" s="27"/>
      <c r="G51" s="27"/>
      <c r="H51" s="27"/>
      <c r="I51" s="27"/>
      <c r="J51" s="1"/>
      <c r="K51" s="1"/>
      <c r="L51" s="1"/>
      <c r="M51" s="1"/>
      <c r="N51" s="11"/>
    </row>
    <row r="52" spans="2:14" ht="15" customHeight="1" thickTop="1" thickBot="1" x14ac:dyDescent="0.3">
      <c r="J52" s="1"/>
      <c r="K52" s="1"/>
      <c r="L52" s="1"/>
      <c r="M52" s="1"/>
    </row>
    <row r="53" spans="2:14" ht="15" customHeight="1" thickTop="1" x14ac:dyDescent="0.25">
      <c r="B53" s="15"/>
      <c r="C53" s="15"/>
      <c r="D53" s="15"/>
      <c r="E53" s="15"/>
      <c r="F53" s="15"/>
      <c r="G53" s="15"/>
      <c r="H53" s="15"/>
      <c r="I53" s="15"/>
      <c r="J53" s="1"/>
      <c r="K53" s="1"/>
      <c r="L53" s="1"/>
      <c r="M53" s="1"/>
      <c r="N53" s="11"/>
    </row>
    <row r="54" spans="2:14" ht="15" customHeight="1" x14ac:dyDescent="0.25">
      <c r="B54" s="36" t="s">
        <v>275</v>
      </c>
      <c r="C54" s="18"/>
      <c r="D54" s="18"/>
      <c r="E54" s="18"/>
      <c r="F54" s="18"/>
      <c r="G54" s="18"/>
      <c r="H54" s="18"/>
      <c r="I54" s="18"/>
      <c r="J54" s="1"/>
      <c r="K54" s="1"/>
      <c r="L54" s="1"/>
      <c r="M54" s="1"/>
      <c r="N54" s="11"/>
    </row>
    <row r="55" spans="2:14" ht="15" customHeight="1" thickBot="1" x14ac:dyDescent="0.3">
      <c r="B55" s="36"/>
      <c r="C55" s="18"/>
      <c r="D55" s="18"/>
      <c r="E55" s="18"/>
      <c r="F55" s="18"/>
      <c r="G55" s="18"/>
      <c r="H55" s="18"/>
      <c r="I55" s="18"/>
      <c r="J55" s="1"/>
      <c r="K55" s="1"/>
      <c r="L55" s="1"/>
      <c r="M55" s="1"/>
      <c r="N55" s="11"/>
    </row>
    <row r="56" spans="2:14" ht="18.75" thickBot="1" x14ac:dyDescent="0.3">
      <c r="B56" s="21" t="s">
        <v>276</v>
      </c>
      <c r="C56" s="21"/>
      <c r="D56" s="21"/>
      <c r="E56" s="21"/>
      <c r="F56" s="37"/>
      <c r="G56" s="18"/>
      <c r="H56" s="56"/>
      <c r="I56" s="42">
        <f>NPV_high</f>
        <v>7202804.2935667885</v>
      </c>
      <c r="J56" s="1"/>
      <c r="K56" s="1"/>
      <c r="L56" s="1"/>
      <c r="M56" s="1"/>
      <c r="N56" s="11"/>
    </row>
    <row r="57" spans="2:14" ht="15" customHeight="1" thickBot="1" x14ac:dyDescent="0.3">
      <c r="B57" s="18"/>
      <c r="C57" s="18"/>
      <c r="D57" s="18"/>
      <c r="E57" s="18"/>
      <c r="F57" s="18"/>
      <c r="G57" s="18"/>
      <c r="H57" s="56"/>
      <c r="I57" s="38"/>
      <c r="J57" s="1"/>
      <c r="K57" s="1"/>
      <c r="L57" s="1"/>
      <c r="M57" s="1"/>
      <c r="N57" s="11"/>
    </row>
    <row r="58" spans="2:14" ht="18.75" thickBot="1" x14ac:dyDescent="0.3">
      <c r="B58" s="21" t="s">
        <v>277</v>
      </c>
      <c r="C58" s="21"/>
      <c r="D58" s="21"/>
      <c r="E58" s="21"/>
      <c r="F58" s="37"/>
      <c r="G58" s="18"/>
      <c r="H58" s="56"/>
      <c r="I58" s="42">
        <f>NPV_low</f>
        <v>2168728.9112550523</v>
      </c>
      <c r="J58" s="1"/>
      <c r="K58" s="1"/>
      <c r="L58" s="1"/>
      <c r="M58" s="1"/>
      <c r="N58" s="11"/>
    </row>
    <row r="59" spans="2:14" ht="15" customHeight="1" thickBot="1" x14ac:dyDescent="0.3">
      <c r="B59" s="27"/>
      <c r="C59" s="27"/>
      <c r="D59" s="27"/>
      <c r="E59" s="27"/>
      <c r="F59" s="27"/>
      <c r="G59" s="27"/>
      <c r="H59" s="27"/>
      <c r="I59" s="27"/>
      <c r="J59" s="1"/>
      <c r="K59" s="1"/>
      <c r="L59" s="1"/>
      <c r="M59" s="1"/>
      <c r="N59" s="11"/>
    </row>
    <row r="60" spans="2:14" ht="15" customHeight="1" thickTop="1" thickBot="1" x14ac:dyDescent="0.3">
      <c r="J60" s="1"/>
      <c r="K60" s="1"/>
      <c r="L60" s="1"/>
      <c r="M60" s="1"/>
    </row>
    <row r="61" spans="2:14" ht="15" customHeight="1" thickTop="1" x14ac:dyDescent="0.25">
      <c r="B61" s="15"/>
      <c r="C61" s="15"/>
      <c r="D61" s="15"/>
      <c r="E61" s="15"/>
      <c r="F61" s="15"/>
      <c r="G61" s="15"/>
      <c r="H61" s="15"/>
      <c r="I61" s="15"/>
      <c r="J61" s="1"/>
      <c r="K61" s="1"/>
      <c r="L61" s="1"/>
      <c r="M61" s="1"/>
      <c r="N61" s="11"/>
    </row>
    <row r="62" spans="2:14" ht="15" customHeight="1" x14ac:dyDescent="0.25">
      <c r="B62" s="36" t="s">
        <v>278</v>
      </c>
      <c r="C62" s="18"/>
      <c r="D62" s="18"/>
      <c r="E62" s="18"/>
      <c r="F62" s="18"/>
      <c r="G62" s="18"/>
      <c r="H62" s="18"/>
      <c r="I62" s="18"/>
      <c r="J62" s="1"/>
      <c r="K62" s="1"/>
      <c r="L62" s="1"/>
      <c r="M62" s="1"/>
      <c r="N62" s="11"/>
    </row>
    <row r="63" spans="2:14" ht="15" customHeight="1" x14ac:dyDescent="0.25">
      <c r="B63" s="110" t="s">
        <v>282</v>
      </c>
      <c r="C63" s="110"/>
      <c r="D63" s="110"/>
      <c r="E63" s="110"/>
      <c r="F63" s="110"/>
      <c r="G63" s="110"/>
      <c r="H63" s="103"/>
      <c r="I63" s="103"/>
      <c r="J63" s="1"/>
      <c r="K63" s="1"/>
      <c r="L63" s="1"/>
      <c r="M63" s="1"/>
      <c r="N63" s="11"/>
    </row>
    <row r="64" spans="2:14" ht="15" customHeight="1" x14ac:dyDescent="0.25">
      <c r="B64" s="110"/>
      <c r="C64" s="110"/>
      <c r="D64" s="110"/>
      <c r="E64" s="110"/>
      <c r="F64" s="110"/>
      <c r="G64" s="110"/>
      <c r="H64" s="103"/>
      <c r="I64" s="103"/>
      <c r="J64" s="1"/>
      <c r="K64" s="1"/>
      <c r="L64" s="1"/>
      <c r="M64" s="1"/>
      <c r="N64" s="11"/>
    </row>
    <row r="65" spans="2:29" ht="24" customHeight="1" thickBot="1" x14ac:dyDescent="0.3">
      <c r="B65" s="27"/>
      <c r="C65" s="27"/>
      <c r="D65" s="27"/>
      <c r="E65" s="27"/>
      <c r="F65" s="27"/>
      <c r="G65" s="27"/>
      <c r="H65" s="27"/>
      <c r="I65" s="27"/>
      <c r="J65" s="1"/>
      <c r="K65" s="1"/>
      <c r="L65" s="1"/>
      <c r="M65" s="1"/>
      <c r="N65" s="11"/>
    </row>
    <row r="66" spans="2:29" ht="28.5" customHeight="1" thickTop="1" x14ac:dyDescent="0.25">
      <c r="B66" s="13"/>
      <c r="C66" s="14"/>
      <c r="D66" s="14"/>
      <c r="E66" s="11"/>
      <c r="F66" s="11"/>
      <c r="G66" s="11"/>
      <c r="J66" s="1"/>
      <c r="K66" s="1"/>
      <c r="L66" s="1"/>
      <c r="M66" s="1"/>
    </row>
    <row r="67" spans="2:29" ht="18" hidden="1" x14ac:dyDescent="0.25">
      <c r="F67" s="2"/>
      <c r="G67" s="2"/>
      <c r="J67" s="1"/>
      <c r="K67" s="1"/>
      <c r="L67" s="1"/>
      <c r="M67" s="1"/>
    </row>
    <row r="68" spans="2:29" ht="18" hidden="1" x14ac:dyDescent="0.25">
      <c r="F68" s="2"/>
      <c r="G68" s="2"/>
      <c r="J68" s="1"/>
      <c r="K68" s="1"/>
      <c r="L68" s="1"/>
      <c r="M68" s="1"/>
    </row>
    <row r="69" spans="2:29" ht="18" hidden="1" x14ac:dyDescent="0.25">
      <c r="F69" s="2"/>
      <c r="G69" s="2"/>
      <c r="J69" s="1"/>
      <c r="K69" s="1"/>
      <c r="L69" s="1"/>
      <c r="M69" s="1"/>
    </row>
    <row r="70" spans="2:29" ht="18" hidden="1" x14ac:dyDescent="0.25">
      <c r="F70" s="2"/>
      <c r="G70" s="2"/>
      <c r="J70" s="1"/>
      <c r="K70" s="1"/>
      <c r="L70" s="1"/>
      <c r="M70" s="1"/>
    </row>
    <row r="71" spans="2:29" ht="18" hidden="1" x14ac:dyDescent="0.25">
      <c r="F71" s="2"/>
      <c r="G71" s="2"/>
      <c r="J71" s="1"/>
      <c r="K71" s="1"/>
      <c r="L71" s="1"/>
      <c r="M71" s="1"/>
    </row>
    <row r="72" spans="2:29" ht="24" hidden="1" customHeight="1" x14ac:dyDescent="0.25">
      <c r="F72" s="2"/>
      <c r="G72" s="2"/>
      <c r="J72" s="1"/>
      <c r="K72" s="1"/>
      <c r="L72" s="1"/>
      <c r="M72" s="1"/>
    </row>
    <row r="73" spans="2:29" ht="18" hidden="1" x14ac:dyDescent="0.25">
      <c r="F73" s="2"/>
      <c r="G73" s="2"/>
      <c r="J73" s="1"/>
      <c r="K73" s="1"/>
      <c r="L73" s="1"/>
      <c r="M73" s="1"/>
    </row>
    <row r="74" spans="2:29" ht="18" hidden="1" x14ac:dyDescent="0.25">
      <c r="F74" s="2"/>
      <c r="G74" s="2"/>
      <c r="J74" s="1"/>
      <c r="K74" s="1"/>
      <c r="L74" s="1"/>
      <c r="M74" s="1"/>
    </row>
    <row r="75" spans="2:29" ht="24" hidden="1" customHeight="1" x14ac:dyDescent="0.25">
      <c r="F75" s="2"/>
      <c r="G75" s="2"/>
      <c r="J75" s="1"/>
      <c r="K75" s="1"/>
      <c r="L75" s="1"/>
      <c r="M75" s="1"/>
    </row>
    <row r="76" spans="2:29" ht="18" hidden="1" x14ac:dyDescent="0.25">
      <c r="F76" s="2"/>
      <c r="G76" s="2"/>
      <c r="J76" s="1"/>
      <c r="K76" s="1"/>
      <c r="L76" s="1"/>
      <c r="M76" s="1"/>
    </row>
    <row r="77" spans="2:29" ht="14.25" hidden="1" customHeight="1" x14ac:dyDescent="0.25">
      <c r="F77" s="2"/>
      <c r="G77" s="2"/>
      <c r="J77" s="1"/>
      <c r="K77" s="1"/>
      <c r="L77" s="1"/>
      <c r="M77" s="1"/>
    </row>
    <row r="78" spans="2:29" ht="18" hidden="1" x14ac:dyDescent="0.25">
      <c r="F78" s="2"/>
      <c r="G78" s="2"/>
      <c r="J78" s="1"/>
      <c r="K78" s="1"/>
      <c r="L78" s="1"/>
      <c r="M78" s="1"/>
    </row>
    <row r="79" spans="2:29" ht="18" hidden="1" x14ac:dyDescent="0.25">
      <c r="F79" s="2"/>
      <c r="G79" s="2"/>
      <c r="J79" s="1"/>
      <c r="K79" s="1"/>
      <c r="L79" s="1"/>
      <c r="M79" s="1"/>
    </row>
    <row r="80" spans="2:29" s="33" customFormat="1" ht="18" hidden="1" x14ac:dyDescent="0.25">
      <c r="B80" s="2"/>
      <c r="C80" s="2"/>
      <c r="D80" s="2"/>
      <c r="E80" s="2"/>
      <c r="F80" s="2"/>
      <c r="G80" s="2"/>
      <c r="H80" s="2"/>
      <c r="I80" s="2"/>
      <c r="J80" s="1"/>
      <c r="K80" s="1"/>
      <c r="L80" s="1"/>
      <c r="M80" s="1"/>
      <c r="N80" s="3"/>
      <c r="O80" s="2"/>
      <c r="P80" s="2"/>
      <c r="Q80" s="2"/>
      <c r="R80" s="2"/>
      <c r="S80" s="2"/>
      <c r="T80" s="2"/>
      <c r="U80" s="2"/>
      <c r="V80" s="2"/>
      <c r="W80" s="2"/>
      <c r="X80" s="2"/>
      <c r="Y80" s="2"/>
      <c r="Z80" s="2"/>
      <c r="AA80" s="2"/>
      <c r="AB80" s="2"/>
      <c r="AC80" s="2"/>
    </row>
    <row r="81" spans="2:29" ht="18" hidden="1" x14ac:dyDescent="0.25">
      <c r="F81" s="2"/>
      <c r="G81" s="2"/>
      <c r="J81" s="1"/>
      <c r="K81" s="1"/>
      <c r="L81" s="1"/>
      <c r="M81" s="1"/>
    </row>
    <row r="82" spans="2:29" ht="18" hidden="1" x14ac:dyDescent="0.25">
      <c r="B82" s="33"/>
      <c r="C82" s="33"/>
      <c r="D82" s="33"/>
      <c r="E82" s="33"/>
      <c r="F82" s="33"/>
      <c r="G82" s="33"/>
      <c r="H82" s="33"/>
      <c r="I82" s="33"/>
      <c r="J82" s="1"/>
      <c r="K82" s="1"/>
      <c r="L82" s="1"/>
      <c r="M82" s="1"/>
      <c r="N82" s="39"/>
      <c r="O82" s="33"/>
      <c r="P82" s="33"/>
      <c r="Q82" s="33"/>
      <c r="R82" s="33"/>
      <c r="S82" s="33"/>
      <c r="T82" s="33"/>
      <c r="U82" s="33"/>
      <c r="V82" s="33"/>
      <c r="W82" s="33"/>
      <c r="X82" s="33"/>
      <c r="Y82" s="33"/>
      <c r="Z82" s="33"/>
      <c r="AA82" s="33"/>
      <c r="AB82" s="33"/>
      <c r="AC82" s="33"/>
    </row>
    <row r="83" spans="2:29" ht="18" hidden="1" x14ac:dyDescent="0.25">
      <c r="F83" s="2"/>
      <c r="G83" s="2"/>
      <c r="J83" s="1"/>
      <c r="K83" s="1"/>
      <c r="L83" s="1"/>
      <c r="M83" s="1"/>
    </row>
    <row r="84" spans="2:29" ht="18" hidden="1" x14ac:dyDescent="0.25">
      <c r="F84" s="2"/>
      <c r="G84" s="2"/>
      <c r="J84" s="1"/>
      <c r="K84" s="1"/>
      <c r="L84" s="1"/>
      <c r="M84" s="1"/>
    </row>
    <row r="85" spans="2:29" ht="18" hidden="1" x14ac:dyDescent="0.25">
      <c r="F85" s="2"/>
      <c r="G85" s="2"/>
      <c r="J85" s="1"/>
      <c r="K85" s="1"/>
      <c r="L85" s="1"/>
      <c r="M85" s="1"/>
    </row>
    <row r="86" spans="2:29" ht="18" hidden="1" x14ac:dyDescent="0.25">
      <c r="F86" s="2"/>
      <c r="G86" s="2"/>
      <c r="J86" s="1"/>
      <c r="K86" s="1"/>
      <c r="L86" s="1"/>
      <c r="M86" s="1"/>
    </row>
    <row r="87" spans="2:29" ht="18" hidden="1" x14ac:dyDescent="0.25">
      <c r="F87" s="2"/>
      <c r="G87" s="2"/>
      <c r="J87" s="1"/>
      <c r="K87" s="1"/>
      <c r="L87" s="1"/>
      <c r="M87" s="1"/>
    </row>
    <row r="88" spans="2:29" ht="18" hidden="1" x14ac:dyDescent="0.25">
      <c r="F88" s="2"/>
      <c r="G88" s="2"/>
      <c r="J88" s="1"/>
      <c r="K88" s="1"/>
      <c r="L88" s="1"/>
      <c r="M88" s="1"/>
    </row>
    <row r="89" spans="2:29" ht="18" hidden="1" x14ac:dyDescent="0.25">
      <c r="F89" s="2"/>
      <c r="G89" s="2"/>
      <c r="J89" s="1"/>
      <c r="K89" s="1"/>
      <c r="L89" s="1"/>
      <c r="M89" s="1"/>
    </row>
    <row r="90" spans="2:29" ht="18" hidden="1" x14ac:dyDescent="0.25">
      <c r="F90" s="2"/>
      <c r="G90" s="2"/>
      <c r="J90" s="1"/>
      <c r="K90" s="1"/>
      <c r="L90" s="1"/>
      <c r="M90" s="1"/>
    </row>
    <row r="91" spans="2:29" ht="18" hidden="1" x14ac:dyDescent="0.25">
      <c r="F91" s="2"/>
      <c r="G91" s="2"/>
      <c r="J91" s="1"/>
      <c r="K91" s="1"/>
      <c r="L91" s="1"/>
      <c r="M91" s="1"/>
    </row>
    <row r="92" spans="2:29" ht="18" hidden="1" x14ac:dyDescent="0.25">
      <c r="F92" s="2"/>
      <c r="G92" s="2"/>
      <c r="J92" s="1"/>
      <c r="K92" s="1"/>
      <c r="L92" s="1"/>
      <c r="M92" s="1"/>
    </row>
    <row r="93" spans="2:29" ht="18" hidden="1" x14ac:dyDescent="0.25">
      <c r="F93" s="2"/>
      <c r="G93" s="2"/>
      <c r="J93" s="1"/>
      <c r="K93" s="1"/>
      <c r="L93" s="1"/>
      <c r="M93" s="1"/>
    </row>
    <row r="94" spans="2:29" ht="18" hidden="1" x14ac:dyDescent="0.25">
      <c r="F94" s="2"/>
      <c r="G94" s="2"/>
      <c r="J94" s="1"/>
      <c r="K94" s="1"/>
      <c r="L94" s="1"/>
      <c r="M94" s="1"/>
    </row>
    <row r="95" spans="2:29" ht="24" hidden="1" customHeight="1" x14ac:dyDescent="0.25">
      <c r="F95" s="2"/>
      <c r="G95" s="2"/>
      <c r="J95" s="1"/>
      <c r="K95" s="1"/>
      <c r="L95" s="1"/>
      <c r="M95" s="1"/>
    </row>
    <row r="96" spans="2:29" ht="18" hidden="1" x14ac:dyDescent="0.25">
      <c r="F96" s="2"/>
      <c r="G96" s="2"/>
      <c r="J96" s="1"/>
      <c r="K96" s="1"/>
      <c r="L96" s="1"/>
      <c r="M96" s="1"/>
    </row>
    <row r="97" spans="6:13" ht="24" hidden="1" customHeight="1" x14ac:dyDescent="0.25">
      <c r="F97" s="2"/>
      <c r="G97" s="2"/>
      <c r="J97" s="1"/>
      <c r="K97" s="1"/>
      <c r="L97" s="1"/>
      <c r="M97" s="1"/>
    </row>
    <row r="98" spans="6:13" ht="18" hidden="1" x14ac:dyDescent="0.25">
      <c r="F98" s="2"/>
      <c r="G98" s="2"/>
      <c r="J98" s="1"/>
      <c r="K98" s="1"/>
      <c r="L98" s="1"/>
      <c r="M98" s="1"/>
    </row>
    <row r="99" spans="6:13" ht="18" hidden="1" x14ac:dyDescent="0.25">
      <c r="F99" s="2"/>
      <c r="G99" s="2"/>
      <c r="J99" s="1"/>
      <c r="K99" s="1"/>
      <c r="L99" s="1"/>
      <c r="M99" s="1"/>
    </row>
    <row r="100" spans="6:13" ht="18" hidden="1" x14ac:dyDescent="0.25">
      <c r="F100" s="2"/>
      <c r="G100" s="2"/>
      <c r="J100" s="1"/>
      <c r="K100" s="1"/>
      <c r="L100" s="1"/>
      <c r="M100" s="1"/>
    </row>
    <row r="101" spans="6:13" ht="18" hidden="1" x14ac:dyDescent="0.25">
      <c r="F101" s="2"/>
      <c r="G101" s="2"/>
      <c r="J101" s="1"/>
      <c r="K101" s="1"/>
      <c r="L101" s="1"/>
      <c r="M101" s="1"/>
    </row>
    <row r="102" spans="6:13" ht="18" hidden="1" x14ac:dyDescent="0.25">
      <c r="F102" s="2"/>
      <c r="G102" s="2"/>
      <c r="J102" s="1"/>
      <c r="K102" s="1"/>
      <c r="L102" s="1"/>
      <c r="M102" s="1"/>
    </row>
    <row r="103" spans="6:13" ht="18" hidden="1" x14ac:dyDescent="0.25">
      <c r="F103" s="2"/>
      <c r="G103" s="2"/>
      <c r="J103" s="1"/>
      <c r="K103" s="1"/>
      <c r="L103" s="1"/>
      <c r="M103" s="1"/>
    </row>
    <row r="104" spans="6:13" ht="18" hidden="1" x14ac:dyDescent="0.25">
      <c r="F104" s="2"/>
      <c r="G104" s="2"/>
      <c r="J104" s="1"/>
      <c r="K104" s="1"/>
      <c r="L104" s="1"/>
      <c r="M104" s="1"/>
    </row>
    <row r="105" spans="6:13" ht="18" hidden="1" x14ac:dyDescent="0.25">
      <c r="F105" s="2"/>
      <c r="G105" s="2"/>
      <c r="J105" s="1"/>
      <c r="K105" s="1"/>
      <c r="L105" s="1"/>
      <c r="M105" s="1"/>
    </row>
    <row r="106" spans="6:13" ht="18" hidden="1" x14ac:dyDescent="0.25">
      <c r="F106" s="2"/>
      <c r="G106" s="2"/>
      <c r="J106" s="1"/>
      <c r="K106" s="1"/>
      <c r="L106" s="1"/>
      <c r="M106" s="1"/>
    </row>
    <row r="107" spans="6:13" ht="18" hidden="1" x14ac:dyDescent="0.25">
      <c r="F107" s="2"/>
      <c r="G107" s="2"/>
      <c r="J107" s="1"/>
      <c r="K107" s="1"/>
      <c r="L107" s="1"/>
      <c r="M107" s="1"/>
    </row>
    <row r="108" spans="6:13" ht="18" hidden="1" x14ac:dyDescent="0.25">
      <c r="F108" s="2"/>
      <c r="G108" s="2"/>
      <c r="J108" s="1"/>
      <c r="K108" s="1"/>
      <c r="L108" s="1"/>
      <c r="M108" s="1"/>
    </row>
    <row r="109" spans="6:13" ht="18" hidden="1" x14ac:dyDescent="0.25">
      <c r="F109" s="2"/>
      <c r="G109" s="2"/>
      <c r="J109" s="1"/>
      <c r="K109" s="1"/>
      <c r="L109" s="1"/>
      <c r="M109" s="1"/>
    </row>
    <row r="110" spans="6:13" ht="18" hidden="1" x14ac:dyDescent="0.25">
      <c r="J110" s="1"/>
      <c r="K110" s="1"/>
      <c r="L110" s="1"/>
      <c r="M110" s="1"/>
    </row>
    <row r="111" spans="6:13" ht="18" hidden="1" x14ac:dyDescent="0.25">
      <c r="J111" s="1"/>
      <c r="K111" s="1"/>
      <c r="L111" s="1"/>
      <c r="M111" s="1"/>
    </row>
    <row r="112" spans="6:13" ht="18" hidden="1" x14ac:dyDescent="0.25">
      <c r="J112" s="1"/>
      <c r="K112" s="1"/>
      <c r="L112" s="1"/>
      <c r="M112" s="1"/>
    </row>
    <row r="113" spans="10:13" ht="18" hidden="1" x14ac:dyDescent="0.25">
      <c r="J113" s="1"/>
      <c r="K113" s="1"/>
      <c r="L113" s="1"/>
      <c r="M113" s="1"/>
    </row>
    <row r="114" spans="10:13" ht="18" hidden="1" x14ac:dyDescent="0.25">
      <c r="J114" s="1"/>
      <c r="K114" s="1"/>
      <c r="L114" s="1"/>
      <c r="M114" s="1"/>
    </row>
    <row r="115" spans="10:13" ht="18" hidden="1" x14ac:dyDescent="0.25">
      <c r="J115" s="1"/>
      <c r="K115" s="1"/>
      <c r="L115" s="1"/>
      <c r="M115" s="1"/>
    </row>
    <row r="116" spans="10:13" ht="18" hidden="1" x14ac:dyDescent="0.25">
      <c r="J116" s="1"/>
      <c r="K116" s="1"/>
      <c r="L116" s="1"/>
      <c r="M116" s="1"/>
    </row>
    <row r="117" spans="10:13" ht="18" hidden="1" x14ac:dyDescent="0.25">
      <c r="J117" s="1"/>
      <c r="K117" s="1"/>
      <c r="L117" s="1"/>
      <c r="M117" s="1"/>
    </row>
    <row r="118" spans="10:13" ht="18" hidden="1" x14ac:dyDescent="0.25">
      <c r="J118" s="1"/>
      <c r="K118" s="1"/>
      <c r="L118" s="1"/>
      <c r="M118" s="1"/>
    </row>
    <row r="119" spans="10:13" ht="18" hidden="1" x14ac:dyDescent="0.25">
      <c r="J119" s="1"/>
      <c r="K119" s="1"/>
      <c r="L119" s="1"/>
      <c r="M119" s="1"/>
    </row>
    <row r="120" spans="10:13" ht="18" hidden="1" x14ac:dyDescent="0.25">
      <c r="J120" s="1"/>
      <c r="K120" s="1"/>
      <c r="L120" s="1"/>
      <c r="M120" s="1"/>
    </row>
    <row r="121" spans="10:13" ht="18" hidden="1" x14ac:dyDescent="0.25">
      <c r="J121" s="1"/>
      <c r="K121" s="1"/>
      <c r="L121" s="1"/>
      <c r="M121" s="1"/>
    </row>
    <row r="122" spans="10:13" ht="18" hidden="1" x14ac:dyDescent="0.25">
      <c r="J122" s="1"/>
      <c r="K122" s="1"/>
      <c r="L122" s="1"/>
      <c r="M122" s="1"/>
    </row>
    <row r="123" spans="10:13" ht="18" hidden="1" x14ac:dyDescent="0.25">
      <c r="J123" s="1"/>
      <c r="K123" s="1"/>
      <c r="L123" s="1"/>
      <c r="M123" s="1"/>
    </row>
    <row r="124" spans="10:13" ht="18" hidden="1" x14ac:dyDescent="0.25">
      <c r="J124" s="1"/>
      <c r="K124" s="1"/>
      <c r="L124" s="1"/>
      <c r="M124" s="1"/>
    </row>
    <row r="125" spans="10:13" ht="18" hidden="1" x14ac:dyDescent="0.25">
      <c r="J125" s="1"/>
      <c r="K125" s="1"/>
      <c r="L125" s="1"/>
      <c r="M125" s="1"/>
    </row>
    <row r="126" spans="10:13" ht="18" hidden="1" x14ac:dyDescent="0.25">
      <c r="J126" s="1"/>
      <c r="K126" s="1"/>
      <c r="L126" s="1"/>
      <c r="M126" s="1"/>
    </row>
    <row r="127" spans="10:13" ht="18" hidden="1" x14ac:dyDescent="0.25">
      <c r="J127" s="1"/>
      <c r="K127" s="1"/>
      <c r="L127" s="1"/>
      <c r="M127" s="1"/>
    </row>
    <row r="128" spans="10:13" ht="18" hidden="1" x14ac:dyDescent="0.25">
      <c r="J128" s="1"/>
      <c r="K128" s="1"/>
      <c r="L128" s="1"/>
      <c r="M128" s="1"/>
    </row>
    <row r="129" spans="10:13" ht="18" hidden="1" x14ac:dyDescent="0.25">
      <c r="J129" s="1"/>
      <c r="K129" s="1"/>
      <c r="L129" s="1"/>
      <c r="M129" s="1"/>
    </row>
    <row r="130" spans="10:13" ht="18" hidden="1" x14ac:dyDescent="0.25">
      <c r="J130" s="1"/>
      <c r="K130" s="1"/>
      <c r="L130" s="1"/>
      <c r="M130" s="1"/>
    </row>
    <row r="131" spans="10:13" ht="18" hidden="1" x14ac:dyDescent="0.25">
      <c r="J131" s="1"/>
      <c r="K131" s="1"/>
      <c r="L131" s="1"/>
      <c r="M131" s="1"/>
    </row>
    <row r="132" spans="10:13" ht="18" hidden="1" x14ac:dyDescent="0.25">
      <c r="J132" s="1"/>
      <c r="K132" s="1"/>
      <c r="L132" s="1"/>
      <c r="M132" s="1"/>
    </row>
    <row r="133" spans="10:13" ht="18" hidden="1" x14ac:dyDescent="0.25">
      <c r="J133" s="1"/>
      <c r="K133" s="1"/>
      <c r="L133" s="1"/>
      <c r="M133" s="1"/>
    </row>
    <row r="134" spans="10:13" ht="18" hidden="1" x14ac:dyDescent="0.25">
      <c r="J134" s="1"/>
      <c r="K134" s="1"/>
      <c r="L134" s="1"/>
      <c r="M134" s="1"/>
    </row>
    <row r="135" spans="10:13" ht="18" hidden="1" x14ac:dyDescent="0.25">
      <c r="J135" s="1"/>
      <c r="K135" s="1"/>
      <c r="L135" s="1"/>
      <c r="M135" s="1"/>
    </row>
    <row r="136" spans="10:13" ht="18" hidden="1" x14ac:dyDescent="0.25">
      <c r="J136" s="1"/>
      <c r="K136" s="1"/>
      <c r="L136" s="1"/>
      <c r="M136" s="1"/>
    </row>
    <row r="137" spans="10:13" ht="18" hidden="1" x14ac:dyDescent="0.25">
      <c r="J137" s="1"/>
      <c r="K137" s="1"/>
      <c r="L137" s="1"/>
      <c r="M137" s="1"/>
    </row>
    <row r="138" spans="10:13" ht="18" hidden="1" x14ac:dyDescent="0.25">
      <c r="J138" s="1"/>
      <c r="K138" s="1"/>
      <c r="L138" s="1"/>
      <c r="M138" s="1"/>
    </row>
    <row r="139" spans="10:13" ht="18" hidden="1" x14ac:dyDescent="0.25">
      <c r="J139" s="1"/>
      <c r="K139" s="1"/>
      <c r="L139" s="1"/>
      <c r="M139" s="1"/>
    </row>
    <row r="140" spans="10:13" ht="18" hidden="1" x14ac:dyDescent="0.25">
      <c r="J140" s="1"/>
      <c r="K140" s="1"/>
      <c r="L140" s="1"/>
      <c r="M140" s="1"/>
    </row>
    <row r="141" spans="10:13" ht="18" hidden="1" x14ac:dyDescent="0.25">
      <c r="J141" s="1"/>
      <c r="K141" s="1"/>
      <c r="L141" s="1"/>
      <c r="M141" s="1"/>
    </row>
    <row r="142" spans="10:13" ht="18" hidden="1" x14ac:dyDescent="0.25">
      <c r="J142" s="1"/>
      <c r="K142" s="1"/>
      <c r="L142" s="1"/>
      <c r="M142" s="1"/>
    </row>
    <row r="143" spans="10:13" ht="18" hidden="1" x14ac:dyDescent="0.25">
      <c r="J143" s="1"/>
      <c r="K143" s="1"/>
      <c r="L143" s="1"/>
      <c r="M143" s="1"/>
    </row>
    <row r="144" spans="10:13" ht="18" hidden="1" x14ac:dyDescent="0.25">
      <c r="J144" s="1"/>
      <c r="K144" s="1"/>
      <c r="L144" s="1"/>
      <c r="M144" s="1"/>
    </row>
    <row r="145" spans="10:13" ht="18" hidden="1" x14ac:dyDescent="0.25">
      <c r="J145" s="1"/>
      <c r="K145" s="1"/>
      <c r="L145" s="1"/>
      <c r="M145" s="1"/>
    </row>
    <row r="146" spans="10:13" ht="18" hidden="1" x14ac:dyDescent="0.25">
      <c r="J146" s="1"/>
      <c r="K146" s="1"/>
      <c r="L146" s="1"/>
      <c r="M146" s="1"/>
    </row>
    <row r="147" spans="10:13" ht="18" hidden="1" x14ac:dyDescent="0.25">
      <c r="J147" s="1"/>
      <c r="K147" s="1"/>
      <c r="L147" s="1"/>
      <c r="M147" s="1"/>
    </row>
    <row r="148" spans="10:13" hidden="1" x14ac:dyDescent="0.2"/>
    <row r="149" spans="10:13" hidden="1" x14ac:dyDescent="0.2"/>
    <row r="150" spans="10:13" hidden="1" x14ac:dyDescent="0.2"/>
    <row r="151" spans="10:13" hidden="1" x14ac:dyDescent="0.2"/>
    <row r="152" spans="10:13" hidden="1" x14ac:dyDescent="0.2"/>
    <row r="153" spans="10:13" hidden="1" x14ac:dyDescent="0.2"/>
    <row r="154" spans="10:13" x14ac:dyDescent="0.2"/>
    <row r="155" spans="10:13" x14ac:dyDescent="0.2"/>
    <row r="156" spans="10:13" x14ac:dyDescent="0.2"/>
    <row r="157" spans="10:13" x14ac:dyDescent="0.2"/>
    <row r="158" spans="10:13" x14ac:dyDescent="0.2"/>
  </sheetData>
  <protectedRanges>
    <protectedRange sqref="I17 E10 B43:H51 E12:F12 E6:E8 B65:H65 I24 I29 D4:E4 B63:H64" name="Input data_1"/>
  </protectedRanges>
  <dataConsolidate/>
  <mergeCells count="3">
    <mergeCell ref="B33:H33"/>
    <mergeCell ref="B44:I48"/>
    <mergeCell ref="B63:G64"/>
  </mergeCells>
  <dataValidations count="2">
    <dataValidation type="list" showInputMessage="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400-000000000000}">
      <formula1>$H$10:$H$12</formula1>
    </dataValidation>
    <dataValidation showInputMessage="1" showErrorMessage="1" sqref="E12" xr:uid="{00000000-0002-0000-0400-000001000000}"/>
  </dataValidation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urity_x0020_Classification xmlns="15ff3d39-6e7b-4d70-9b7c-8d9fe85d0f29">Official</Security_x0020_Classification>
    <dlc_EmailTo xmlns="15ff3d39-6e7b-4d70-9b7c-8d9fe85d0f29" xsi:nil="true"/>
    <TaxCatchAll xmlns="15ff3d39-6e7b-4d70-9b7c-8d9fe85d0f29"/>
    <dlc_EmailSubject xmlns="15ff3d39-6e7b-4d70-9b7c-8d9fe85d0f29" xsi:nil="true"/>
    <dlc_EmailCC xmlns="15ff3d39-6e7b-4d70-9b7c-8d9fe85d0f29" xsi:nil="true"/>
    <lab66271e8ec4d9dbba2573eb272ae37 xmlns="19bacc13-5c53-42c2-9b67-0e23e62f8b76">
      <Terms xmlns="http://schemas.microsoft.com/office/infopath/2007/PartnerControls"/>
    </lab66271e8ec4d9dbba2573eb272ae37>
    <dlc_EmailBCC xmlns="15ff3d39-6e7b-4d70-9b7c-8d9fe85d0f29" xsi:nil="true"/>
    <dlc_EmailFrom xmlns="15ff3d39-6e7b-4d70-9b7c-8d9fe85d0f29" xsi:nil="true"/>
    <c46fa6100ae34764a6ba18faef27c2ff xmlns="19bacc13-5c53-42c2-9b67-0e23e62f8b76">
      <Terms xmlns="http://schemas.microsoft.com/office/infopath/2007/PartnerControls"/>
    </c46fa6100ae34764a6ba18faef27c2ff>
    <dlc_EmailReceivedUTC xmlns="15ff3d39-6e7b-4d70-9b7c-8d9fe85d0f29" xsi:nil="true"/>
    <dlc_EmailSentUTC xmlns="15ff3d39-6e7b-4d70-9b7c-8d9fe85d0f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3" ma:contentTypeDescription="Create a new document." ma:contentTypeScope="" ma:versionID="47ef4b6b8f19ff517988eec688ba37a2">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622b816c08bdecef8c98fd25857ec944"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511F0-D36C-4D9A-A7AB-8FF928F027E6}">
  <ds:schemaRefs>
    <ds:schemaRef ds:uri="http://schemas.microsoft.com/office/2006/documentManagement/types"/>
    <ds:schemaRef ds:uri="b9ee2987-dfb6-4309-b297-c26bcde995fd"/>
    <ds:schemaRef ds:uri="http://purl.org/dc/elements/1.1/"/>
    <ds:schemaRef ds:uri="15ff3d39-6e7b-4d70-9b7c-8d9fe85d0f29"/>
    <ds:schemaRef ds:uri="http://schemas.microsoft.com/office/2006/metadata/properties"/>
    <ds:schemaRef ds:uri="http://schemas.openxmlformats.org/package/2006/metadata/core-properties"/>
    <ds:schemaRef ds:uri="http://purl.org/dc/terms/"/>
    <ds:schemaRef ds:uri="http://schemas.microsoft.com/office/infopath/2007/PartnerControls"/>
    <ds:schemaRef ds:uri="19bacc13-5c53-42c2-9b67-0e23e62f8b76"/>
    <ds:schemaRef ds:uri="http://www.w3.org/XML/1998/namespace"/>
    <ds:schemaRef ds:uri="http://purl.org/dc/dcmitype/"/>
  </ds:schemaRefs>
</ds:datastoreItem>
</file>

<file path=customXml/itemProps2.xml><?xml version="1.0" encoding="utf-8"?>
<ds:datastoreItem xmlns:ds="http://schemas.openxmlformats.org/officeDocument/2006/customXml" ds:itemID="{72CAA672-9EB2-4E0A-9E2D-3B1C5C763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B28CE6-F496-433A-85D9-76BB45484A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187</vt:i4>
      </vt:variant>
    </vt:vector>
  </HeadingPairs>
  <TitlesOfParts>
    <vt:vector size="192" baseType="lpstr">
      <vt:lpstr>README</vt:lpstr>
      <vt:lpstr>Inputs</vt:lpstr>
      <vt:lpstr>Calculations - non-traded</vt:lpstr>
      <vt:lpstr>Calculations - traded</vt:lpstr>
      <vt:lpstr>Output - worksheet 1</vt:lpstr>
      <vt:lpstr>'Calculations - traded'!Appraisal_period</vt:lpstr>
      <vt:lpstr>Appraisal_period</vt:lpstr>
      <vt:lpstr>'Calculations - traded'!Appraisal_period_length</vt:lpstr>
      <vt:lpstr>Appraisal_period_length</vt:lpstr>
      <vt:lpstr>Appraisal_period_length_in</vt:lpstr>
      <vt:lpstr>'Calculations - traded'!Carbon_budget_1_end</vt:lpstr>
      <vt:lpstr>Carbon_budget_1_end</vt:lpstr>
      <vt:lpstr>Carbon_budget_1_end_in</vt:lpstr>
      <vt:lpstr>'Calculations - traded'!Carbon_budget_1_mask</vt:lpstr>
      <vt:lpstr>Carbon_budget_1_mask</vt:lpstr>
      <vt:lpstr>'Calculations - traded'!Carbon_budget_1_start</vt:lpstr>
      <vt:lpstr>Carbon_budget_1_start</vt:lpstr>
      <vt:lpstr>Carbon_budget_1_start_in</vt:lpstr>
      <vt:lpstr>'Calculations - traded'!Carbon_budget_2_end</vt:lpstr>
      <vt:lpstr>Carbon_budget_2_end</vt:lpstr>
      <vt:lpstr>Carbon_budget_2_end_in</vt:lpstr>
      <vt:lpstr>'Calculations - traded'!Carbon_budget_2_mask</vt:lpstr>
      <vt:lpstr>Carbon_budget_2_mask</vt:lpstr>
      <vt:lpstr>'Calculations - traded'!Carbon_budget_2_start</vt:lpstr>
      <vt:lpstr>Carbon_budget_2_start</vt:lpstr>
      <vt:lpstr>Carbon_budget_2_start_in</vt:lpstr>
      <vt:lpstr>'Calculations - traded'!Carbon_budget_3_end</vt:lpstr>
      <vt:lpstr>Carbon_budget_3_end</vt:lpstr>
      <vt:lpstr>Carbon_budget_3_end_in</vt:lpstr>
      <vt:lpstr>'Calculations - traded'!Carbon_budget_3_mask</vt:lpstr>
      <vt:lpstr>Carbon_budget_3_mask</vt:lpstr>
      <vt:lpstr>'Calculations - traded'!Carbon_budget_3_start</vt:lpstr>
      <vt:lpstr>Carbon_budget_3_start</vt:lpstr>
      <vt:lpstr>Carbon_budget_3_start_in</vt:lpstr>
      <vt:lpstr>'Calculations - traded'!Carbon_budget_4_end</vt:lpstr>
      <vt:lpstr>Carbon_budget_4_end</vt:lpstr>
      <vt:lpstr>Carbon_budget_4_end_in</vt:lpstr>
      <vt:lpstr>'Calculations - traded'!Carbon_budget_4_mask</vt:lpstr>
      <vt:lpstr>Carbon_budget_4_mask</vt:lpstr>
      <vt:lpstr>'Calculations - traded'!Carbon_budget_4_start</vt:lpstr>
      <vt:lpstr>Carbon_budget_4_start</vt:lpstr>
      <vt:lpstr>Carbon_budget_4_start_in</vt:lpstr>
      <vt:lpstr>'Calculations - traded'!CO2e_benefits_discounted_central</vt:lpstr>
      <vt:lpstr>CO2e_benefits_discounted_central</vt:lpstr>
      <vt:lpstr>'Calculations - traded'!CO2e_benefits_discounted_high</vt:lpstr>
      <vt:lpstr>CO2e_benefits_discounted_high</vt:lpstr>
      <vt:lpstr>'Calculations - traded'!CO2e_benefits_discounted_low</vt:lpstr>
      <vt:lpstr>CO2e_benefits_discounted_low</vt:lpstr>
      <vt:lpstr>'Calculations - traded'!CO2e_benefits_undiscounted_central</vt:lpstr>
      <vt:lpstr>CO2e_benefits_undiscounted_central</vt:lpstr>
      <vt:lpstr>'Calculations - traded'!CO2e_benefits_undiscounted_high</vt:lpstr>
      <vt:lpstr>CO2e_benefits_undiscounted_high</vt:lpstr>
      <vt:lpstr>'Calculations - traded'!CO2e_benefits_undiscounted_low</vt:lpstr>
      <vt:lpstr>CO2e_benefits_undiscounted_low</vt:lpstr>
      <vt:lpstr>'Calculations - traded'!CO2e_emissions_TOTAL_change</vt:lpstr>
      <vt:lpstr>CO2e_emissions_TOTAL_change</vt:lpstr>
      <vt:lpstr>'Calculations - traded'!CO2e_value_price_base</vt:lpstr>
      <vt:lpstr>CO2e_value_price_base</vt:lpstr>
      <vt:lpstr>CO2e_value_price_base_in</vt:lpstr>
      <vt:lpstr>'Calculations - traded'!CO2e_values_central</vt:lpstr>
      <vt:lpstr>CO2e_values_central</vt:lpstr>
      <vt:lpstr>CO2e_values_central_in</vt:lpstr>
      <vt:lpstr>CO2e_values_central_in_non_traded</vt:lpstr>
      <vt:lpstr>'Calculations - traded'!CO2e_values_high</vt:lpstr>
      <vt:lpstr>CO2e_values_high</vt:lpstr>
      <vt:lpstr>CO2e_values_high_in</vt:lpstr>
      <vt:lpstr>CO2e_values_high_in_non_traded</vt:lpstr>
      <vt:lpstr>'Calculations - traded'!CO2e_values_low</vt:lpstr>
      <vt:lpstr>CO2e_values_low</vt:lpstr>
      <vt:lpstr>CO2e_values_low_in</vt:lpstr>
      <vt:lpstr>CO2e_values_low_in_non_traded</vt:lpstr>
      <vt:lpstr>'Calculations - traded'!Current_year</vt:lpstr>
      <vt:lpstr>Current_year</vt:lpstr>
      <vt:lpstr>Current_year_in</vt:lpstr>
      <vt:lpstr>'Calculations - traded'!Discount_factor</vt:lpstr>
      <vt:lpstr>Discount_factor</vt:lpstr>
      <vt:lpstr>'Calculations - traded'!Discount_period_1</vt:lpstr>
      <vt:lpstr>Discount_period_1</vt:lpstr>
      <vt:lpstr>Discount_period_1_in</vt:lpstr>
      <vt:lpstr>'Calculations - traded'!Discount_period_1_mask</vt:lpstr>
      <vt:lpstr>Discount_period_1_mask</vt:lpstr>
      <vt:lpstr>'Calculations - traded'!Discount_period_2</vt:lpstr>
      <vt:lpstr>Discount_period_2</vt:lpstr>
      <vt:lpstr>Discount_period_2_in</vt:lpstr>
      <vt:lpstr>'Calculations - traded'!Discount_period_2_mask</vt:lpstr>
      <vt:lpstr>Discount_period_2_mask</vt:lpstr>
      <vt:lpstr>'Calculations - traded'!Discount_period_3</vt:lpstr>
      <vt:lpstr>Discount_period_3</vt:lpstr>
      <vt:lpstr>Discount_period_3_in</vt:lpstr>
      <vt:lpstr>'Calculations - traded'!Discount_period_3_mask</vt:lpstr>
      <vt:lpstr>Discount_period_3_mask</vt:lpstr>
      <vt:lpstr>'Calculations - traded'!Discount_rate_1</vt:lpstr>
      <vt:lpstr>Discount_rate_1</vt:lpstr>
      <vt:lpstr>Discount_rate_1_in</vt:lpstr>
      <vt:lpstr>'Calculations - traded'!Discount_rate_2</vt:lpstr>
      <vt:lpstr>Discount_rate_2</vt:lpstr>
      <vt:lpstr>Discount_rate_2_in</vt:lpstr>
      <vt:lpstr>'Calculations - traded'!Discount_rate_3</vt:lpstr>
      <vt:lpstr>Discount_rate_3</vt:lpstr>
      <vt:lpstr>Discount_rate_3_in</vt:lpstr>
      <vt:lpstr>'Calculations - traded'!Discount_rate_profile</vt:lpstr>
      <vt:lpstr>Discount_rate_profile</vt:lpstr>
      <vt:lpstr>'Calculations - traded'!GDP_deflator_base</vt:lpstr>
      <vt:lpstr>GDP_deflator_base</vt:lpstr>
      <vt:lpstr>GDP_deflator_in</vt:lpstr>
      <vt:lpstr>'Calculations - traded'!GDP_deflator_outputs</vt:lpstr>
      <vt:lpstr>GDP_deflator_outputs</vt:lpstr>
      <vt:lpstr>'Calculations - traded'!Non_traded_emissions_change_60years</vt:lpstr>
      <vt:lpstr>Non_traded_emissions_change_60years</vt:lpstr>
      <vt:lpstr>'Calculations - traded'!Non_traded_emissions_change_Budget_1</vt:lpstr>
      <vt:lpstr>Non_traded_emissions_change_Budget_1</vt:lpstr>
      <vt:lpstr>'Calculations - traded'!Non_traded_emissions_change_Budget_2</vt:lpstr>
      <vt:lpstr>Non_traded_emissions_change_Budget_2</vt:lpstr>
      <vt:lpstr>'Calculations - traded'!Non_traded_emissions_change_Budget_3</vt:lpstr>
      <vt:lpstr>Non_traded_emissions_change_Budget_3</vt:lpstr>
      <vt:lpstr>'Calculations - traded'!Non_traded_emissions_change_Budget_4</vt:lpstr>
      <vt:lpstr>Non_traded_emissions_change_Budget_4</vt:lpstr>
      <vt:lpstr>'Calculations - traded'!Non_traded_emissions_rail_change</vt:lpstr>
      <vt:lpstr>Non_traded_emissions_rail_change</vt:lpstr>
      <vt:lpstr>'Calculations - traded'!Non_traded_emissions_rail_with_scheme</vt:lpstr>
      <vt:lpstr>Non_traded_emissions_rail_with_scheme</vt:lpstr>
      <vt:lpstr>Non_traded_emissions_rail_with_scheme_in</vt:lpstr>
      <vt:lpstr>'Calculations - traded'!Non_traded_emissions_rail_without_scheme</vt:lpstr>
      <vt:lpstr>Non_traded_emissions_rail_without_scheme</vt:lpstr>
      <vt:lpstr>Non_traded_emissions_rail_without_scheme_in</vt:lpstr>
      <vt:lpstr>'Calculations - traded'!Non_traded_emissions_road_change</vt:lpstr>
      <vt:lpstr>Non_traded_emissions_road_change</vt:lpstr>
      <vt:lpstr>'Calculations - traded'!Non_traded_emissions_road_with_scheme</vt:lpstr>
      <vt:lpstr>Non_traded_emissions_road_with_scheme</vt:lpstr>
      <vt:lpstr>Non_traded_emissions_road_with_scheme_in</vt:lpstr>
      <vt:lpstr>'Calculations - traded'!Non_traded_emissions_road_without_scheme</vt:lpstr>
      <vt:lpstr>Non_traded_emissions_road_without_scheme</vt:lpstr>
      <vt:lpstr>Non_traded_emissions_road_without_scheme_in</vt:lpstr>
      <vt:lpstr>'Calculations - traded'!Non_traded_emissions_TOTAL_change</vt:lpstr>
      <vt:lpstr>Non_traded_emissions_TOTAL_change</vt:lpstr>
      <vt:lpstr>'Calculations - traded'!NPV_central</vt:lpstr>
      <vt:lpstr>NPV_central</vt:lpstr>
      <vt:lpstr>'Calculations - traded'!NPV_high</vt:lpstr>
      <vt:lpstr>NPV_high</vt:lpstr>
      <vt:lpstr>'Calculations - traded'!NPV_low</vt:lpstr>
      <vt:lpstr>NPV_low</vt:lpstr>
      <vt:lpstr>'Calculations - traded'!Opening_year</vt:lpstr>
      <vt:lpstr>Opening_year</vt:lpstr>
      <vt:lpstr>Opening_year_in</vt:lpstr>
      <vt:lpstr>'Calculations - traded'!Opening_year_mask</vt:lpstr>
      <vt:lpstr>Opening_year_mask</vt:lpstr>
      <vt:lpstr>'Calculations - traded'!Price_adjustment</vt:lpstr>
      <vt:lpstr>Price_adjustment</vt:lpstr>
      <vt:lpstr>'Calculations - traded'!Price_base_outputs</vt:lpstr>
      <vt:lpstr>Price_base_outputs</vt:lpstr>
      <vt:lpstr>Price_base_outputs_in</vt:lpstr>
      <vt:lpstr>'Output - worksheet 1'!Print_Area</vt:lpstr>
      <vt:lpstr>'Calculations - traded'!PV_base_year</vt:lpstr>
      <vt:lpstr>PV_base_year</vt:lpstr>
      <vt:lpstr>PV_base_year_in</vt:lpstr>
      <vt:lpstr>Scheme_name</vt:lpstr>
      <vt:lpstr>Scheme_type</vt:lpstr>
      <vt:lpstr>'Calculations - traded'!TOTAL_emissions_change_60years</vt:lpstr>
      <vt:lpstr>TOTAL_emissions_change_60years</vt:lpstr>
      <vt:lpstr>'Calculations - traded'!TOTAL_emissions_change_opening_year</vt:lpstr>
      <vt:lpstr>TOTAL_emissions_change_opening_year</vt:lpstr>
      <vt:lpstr>'Calculations - traded'!Traded_emissions_change_60years</vt:lpstr>
      <vt:lpstr>Traded_emissions_change_60years</vt:lpstr>
      <vt:lpstr>'Calculations - traded'!Traded_emissions_change_Budget_1</vt:lpstr>
      <vt:lpstr>Traded_emissions_change_Budget_1</vt:lpstr>
      <vt:lpstr>'Calculations - traded'!Traded_emissions_change_Budget_2</vt:lpstr>
      <vt:lpstr>Traded_emissions_change_Budget_2</vt:lpstr>
      <vt:lpstr>'Calculations - traded'!Traded_emissions_change_Budget_3</vt:lpstr>
      <vt:lpstr>Traded_emissions_change_Budget_3</vt:lpstr>
      <vt:lpstr>'Calculations - traded'!Traded_emissions_change_Budget_4</vt:lpstr>
      <vt:lpstr>Traded_emissions_change_Budget_4</vt:lpstr>
      <vt:lpstr>'Calculations - traded'!Traded_emissions_rail_change</vt:lpstr>
      <vt:lpstr>Traded_emissions_rail_change</vt:lpstr>
      <vt:lpstr>'Calculations - traded'!Traded_emissions_rail_with_scheme</vt:lpstr>
      <vt:lpstr>Traded_emissions_rail_with_scheme</vt:lpstr>
      <vt:lpstr>Traded_emissions_rail_with_scheme_in</vt:lpstr>
      <vt:lpstr>'Calculations - traded'!Traded_emissions_rail_without_scheme</vt:lpstr>
      <vt:lpstr>Traded_emissions_rail_without_scheme</vt:lpstr>
      <vt:lpstr>Traded_emissions_rail_without_scheme_in</vt:lpstr>
      <vt:lpstr>'Calculations - traded'!Traded_emissions_road_change</vt:lpstr>
      <vt:lpstr>Traded_emissions_road_change</vt:lpstr>
      <vt:lpstr>'Calculations - traded'!Traded_emissions_road_with_scheme</vt:lpstr>
      <vt:lpstr>Traded_emissions_road_with_scheme</vt:lpstr>
      <vt:lpstr>Traded_emissions_road_with_scheme_in</vt:lpstr>
      <vt:lpstr>'Calculations - traded'!Traded_emissions_road_without_scheme</vt:lpstr>
      <vt:lpstr>Traded_emissions_road_without_scheme</vt:lpstr>
      <vt:lpstr>Traded_emissions_road_without_scheme_in</vt:lpstr>
      <vt:lpstr>'Calculations - traded'!Traded_emissions_TOTAL_change</vt:lpstr>
      <vt:lpstr>Traded_emissions_TOTAL_change</vt:lpstr>
      <vt:lpstr>'Calculations - non-traded'!year</vt:lpstr>
      <vt:lpstr>'Calculations - traded'!year</vt:lpstr>
      <vt:lpstr>year_in</vt:lpstr>
    </vt:vector>
  </TitlesOfParts>
  <Manager/>
  <Company>DfT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 Greenhouse Gases Workbook</dc:title>
  <dc:subject/>
  <dc:creator>Department for Transport</dc:creator>
  <cp:keywords/>
  <dc:description/>
  <cp:lastModifiedBy>Niehorster, Ella</cp:lastModifiedBy>
  <cp:revision/>
  <cp:lastPrinted>2021-01-12T11:53:09Z</cp:lastPrinted>
  <dcterms:created xsi:type="dcterms:W3CDTF">2014-12-05T14:25:17Z</dcterms:created>
  <dcterms:modified xsi:type="dcterms:W3CDTF">2021-01-12T11:59:36Z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0x010100A44592C143895C48B96BCC229E2F2091</vt:lpwstr>
  </property>
  <property fmtid="{D5CDD505-2E9C-101B-9397-08002B2CF9AE}" pid="3" name="CustomTag">
    <vt:lpwstr/>
  </property>
  <property fmtid="{D5CDD505-2E9C-101B-9397-08002B2CF9AE}" pid="4" name="FinancialYear">
    <vt:lpwstr/>
  </property>
</Properties>
</file>